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3950" yWindow="-60" windowWidth="14145" windowHeight="12630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2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3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8" i="73" l="1"/>
  <c r="B228" i="73"/>
  <c r="A228" i="73"/>
  <c r="B227" i="73"/>
  <c r="A227" i="73"/>
  <c r="B226" i="73"/>
  <c r="A226" i="73"/>
  <c r="B225" i="73"/>
  <c r="A225" i="73"/>
  <c r="B224" i="73"/>
  <c r="A224" i="73"/>
  <c r="B223" i="73"/>
  <c r="A223" i="73"/>
  <c r="B222" i="73"/>
  <c r="A222" i="73"/>
  <c r="C221" i="73"/>
  <c r="B221" i="73"/>
  <c r="A221" i="73"/>
  <c r="B220" i="73"/>
  <c r="A220" i="73"/>
  <c r="B219" i="73"/>
  <c r="A219" i="73"/>
  <c r="B218" i="73"/>
  <c r="A218" i="73"/>
  <c r="B217" i="73"/>
  <c r="A217" i="73"/>
  <c r="B216" i="73"/>
  <c r="A216" i="73"/>
  <c r="B215" i="73"/>
  <c r="A215" i="73"/>
  <c r="B214" i="73"/>
  <c r="A214" i="73"/>
  <c r="B213" i="73"/>
  <c r="A213" i="73"/>
  <c r="B212" i="73"/>
  <c r="A212" i="73"/>
  <c r="B211" i="73"/>
  <c r="A211" i="73"/>
  <c r="B210" i="73"/>
  <c r="A210" i="73"/>
  <c r="B209" i="73"/>
  <c r="A209" i="73"/>
  <c r="B208" i="73"/>
  <c r="A208" i="73"/>
  <c r="B207" i="73"/>
  <c r="A207" i="73"/>
  <c r="B206" i="73"/>
  <c r="A206" i="73"/>
  <c r="B205" i="73"/>
  <c r="A205" i="73"/>
  <c r="B204" i="73"/>
  <c r="A204" i="73"/>
  <c r="B203" i="73"/>
  <c r="A203" i="73"/>
  <c r="B202" i="73"/>
  <c r="A202" i="73"/>
  <c r="B201" i="73"/>
  <c r="A201" i="73"/>
  <c r="B200" i="73"/>
  <c r="A200" i="73"/>
  <c r="B199" i="73"/>
  <c r="A199" i="73"/>
  <c r="B198" i="73"/>
  <c r="A198" i="73"/>
  <c r="B197" i="73"/>
  <c r="A197" i="73"/>
  <c r="B196" i="73"/>
  <c r="A196" i="73"/>
  <c r="B195" i="73"/>
  <c r="A195" i="73"/>
  <c r="B194" i="73"/>
  <c r="A194" i="73"/>
  <c r="B193" i="73"/>
  <c r="A193" i="73"/>
  <c r="B192" i="73"/>
  <c r="A192" i="73"/>
  <c r="C191" i="73"/>
  <c r="B191" i="73"/>
  <c r="A191" i="73"/>
  <c r="B190" i="73"/>
  <c r="A190" i="73"/>
  <c r="B189" i="73"/>
  <c r="A189" i="73"/>
  <c r="B188" i="73"/>
  <c r="A188" i="73"/>
  <c r="C187" i="73"/>
  <c r="B187" i="73"/>
  <c r="A187" i="73"/>
  <c r="B186" i="73"/>
  <c r="A186" i="73"/>
  <c r="B185" i="73"/>
  <c r="A185" i="73"/>
  <c r="B184" i="73"/>
  <c r="A184" i="73"/>
  <c r="B183" i="73"/>
  <c r="A183" i="73"/>
  <c r="B182" i="73"/>
  <c r="A182" i="73"/>
  <c r="B181" i="73"/>
  <c r="A181" i="73"/>
  <c r="B180" i="73"/>
  <c r="A180" i="73"/>
  <c r="B179" i="73"/>
  <c r="A179" i="73"/>
  <c r="B178" i="73"/>
  <c r="A178" i="73"/>
  <c r="B177" i="73"/>
  <c r="A177" i="73"/>
  <c r="B176" i="73"/>
  <c r="A176" i="73"/>
  <c r="B175" i="73"/>
  <c r="A175" i="73"/>
  <c r="B174" i="73"/>
  <c r="A174" i="73"/>
  <c r="B173" i="73"/>
  <c r="A173" i="73"/>
  <c r="B172" i="73"/>
  <c r="A172" i="73"/>
  <c r="B171" i="73"/>
  <c r="A171" i="73"/>
  <c r="B170" i="73"/>
  <c r="A170" i="73"/>
  <c r="B169" i="73"/>
  <c r="A169" i="73"/>
  <c r="B168" i="73"/>
  <c r="A168" i="73"/>
  <c r="B167" i="73"/>
  <c r="A167" i="73"/>
  <c r="B166" i="73"/>
  <c r="A166" i="73"/>
  <c r="B165" i="73"/>
  <c r="A165" i="73"/>
  <c r="B164" i="73"/>
  <c r="A164" i="73"/>
  <c r="B163" i="73"/>
  <c r="A163" i="73"/>
  <c r="B162" i="73"/>
  <c r="A162" i="73"/>
  <c r="B161" i="73"/>
  <c r="A161" i="73"/>
  <c r="B160" i="73"/>
  <c r="A160" i="73"/>
  <c r="B159" i="73"/>
  <c r="A159" i="73"/>
  <c r="B158" i="73"/>
  <c r="A158" i="73"/>
  <c r="B157" i="73"/>
  <c r="A157" i="73"/>
  <c r="B156" i="73"/>
  <c r="A156" i="73"/>
  <c r="B155" i="73"/>
  <c r="A155" i="73"/>
  <c r="B154" i="73"/>
  <c r="A154" i="73"/>
  <c r="B153" i="73"/>
  <c r="A153" i="73"/>
  <c r="B152" i="73"/>
  <c r="A152" i="73"/>
  <c r="B151" i="73"/>
  <c r="A151" i="73"/>
  <c r="B150" i="73"/>
  <c r="A150" i="73"/>
  <c r="B149" i="73"/>
  <c r="A149" i="73"/>
  <c r="B148" i="73"/>
  <c r="A148" i="73"/>
  <c r="B147" i="73"/>
  <c r="A147" i="73"/>
  <c r="B146" i="73"/>
  <c r="A146" i="73"/>
  <c r="B145" i="73"/>
  <c r="A145" i="73"/>
  <c r="B144" i="73"/>
  <c r="A144" i="73"/>
  <c r="B143" i="73"/>
  <c r="A143" i="73"/>
  <c r="B142" i="73"/>
  <c r="A142" i="73"/>
  <c r="B141" i="73"/>
  <c r="A141" i="73"/>
  <c r="B140" i="73"/>
  <c r="A140" i="73"/>
  <c r="B139" i="73"/>
  <c r="A139" i="73"/>
  <c r="B138" i="73"/>
  <c r="A138" i="73"/>
  <c r="B137" i="73"/>
  <c r="A137" i="73"/>
  <c r="B136" i="73"/>
  <c r="A136" i="73"/>
  <c r="B135" i="73"/>
  <c r="A135" i="73"/>
  <c r="B134" i="73"/>
  <c r="A134" i="73"/>
  <c r="B133" i="73"/>
  <c r="A133" i="73"/>
  <c r="C132" i="73"/>
  <c r="B132" i="73"/>
  <c r="A132" i="73"/>
  <c r="C131" i="73"/>
  <c r="B131" i="73"/>
  <c r="A131" i="73"/>
  <c r="C130" i="73"/>
  <c r="B130" i="73"/>
  <c r="A130" i="73"/>
  <c r="C129" i="73"/>
  <c r="D129" i="73" s="1"/>
  <c r="B129" i="73"/>
  <c r="A129" i="73"/>
  <c r="C128" i="73"/>
  <c r="B128" i="73"/>
  <c r="A128" i="73"/>
  <c r="C127" i="73"/>
  <c r="B127" i="73"/>
  <c r="A127" i="73"/>
  <c r="B126" i="73"/>
  <c r="A126" i="73"/>
  <c r="C125" i="73"/>
  <c r="D125" i="73" s="1"/>
  <c r="B125" i="73"/>
  <c r="A125" i="73"/>
  <c r="C124" i="73"/>
  <c r="B124" i="73"/>
  <c r="A124" i="73"/>
  <c r="C123" i="73"/>
  <c r="B123" i="73"/>
  <c r="A123" i="73"/>
  <c r="B122" i="73"/>
  <c r="A122" i="73"/>
  <c r="B121" i="73"/>
  <c r="A121" i="73"/>
  <c r="B120" i="73"/>
  <c r="A120" i="73"/>
  <c r="B119" i="73"/>
  <c r="A119" i="73"/>
  <c r="B118" i="73"/>
  <c r="A118" i="73"/>
  <c r="B117" i="73"/>
  <c r="A117" i="73"/>
  <c r="B116" i="73"/>
  <c r="A116" i="73"/>
  <c r="B115" i="73"/>
  <c r="A115" i="73"/>
  <c r="B114" i="73"/>
  <c r="A114" i="73"/>
  <c r="B113" i="73"/>
  <c r="A113" i="73"/>
  <c r="B112" i="73"/>
  <c r="A112" i="73"/>
  <c r="B111" i="73"/>
  <c r="A111" i="73"/>
  <c r="B110" i="73"/>
  <c r="A110" i="73"/>
  <c r="B109" i="73"/>
  <c r="A109" i="73"/>
  <c r="C108" i="73"/>
  <c r="B108" i="73"/>
  <c r="A108" i="73"/>
  <c r="C107" i="73"/>
  <c r="B107" i="73"/>
  <c r="A107" i="73"/>
  <c r="C106" i="73"/>
  <c r="B106" i="73"/>
  <c r="A106" i="73"/>
  <c r="C105" i="73"/>
  <c r="D105" i="73" s="1"/>
  <c r="B105" i="73"/>
  <c r="A105" i="73"/>
  <c r="C104" i="73"/>
  <c r="B104" i="73"/>
  <c r="A104" i="73"/>
  <c r="C103" i="73"/>
  <c r="B103" i="73"/>
  <c r="A103" i="73"/>
  <c r="C102" i="73"/>
  <c r="B102" i="73"/>
  <c r="A102" i="73"/>
  <c r="B101" i="73"/>
  <c r="A101" i="73"/>
  <c r="B100" i="73"/>
  <c r="A100" i="73"/>
  <c r="C99" i="73"/>
  <c r="B99" i="73"/>
  <c r="A99" i="73"/>
  <c r="C98" i="73"/>
  <c r="B98" i="73"/>
  <c r="A98" i="73"/>
  <c r="B97" i="73"/>
  <c r="A97" i="73"/>
  <c r="B96" i="73"/>
  <c r="A96" i="73"/>
  <c r="B95" i="73"/>
  <c r="A95" i="73"/>
  <c r="B94" i="73"/>
  <c r="A94" i="73"/>
  <c r="B93" i="73"/>
  <c r="A93" i="73"/>
  <c r="C92" i="73"/>
  <c r="B92" i="73"/>
  <c r="A92" i="73"/>
  <c r="C91" i="73"/>
  <c r="B91" i="73"/>
  <c r="A91" i="73"/>
  <c r="C90" i="73"/>
  <c r="B90" i="73"/>
  <c r="A90" i="73"/>
  <c r="C89" i="73"/>
  <c r="D89" i="73" s="1"/>
  <c r="B89" i="73"/>
  <c r="A89" i="73"/>
  <c r="C88" i="73"/>
  <c r="B88" i="73"/>
  <c r="A88" i="73"/>
  <c r="C87" i="73"/>
  <c r="B87" i="73"/>
  <c r="A87" i="73"/>
  <c r="C86" i="73"/>
  <c r="B86" i="73"/>
  <c r="A86" i="73"/>
  <c r="B85" i="73"/>
  <c r="A85" i="73"/>
  <c r="B84" i="73"/>
  <c r="A84" i="73"/>
  <c r="C83" i="73"/>
  <c r="B83" i="73"/>
  <c r="A83" i="73"/>
  <c r="C82" i="73"/>
  <c r="B82" i="73"/>
  <c r="A82" i="73"/>
  <c r="C81" i="73"/>
  <c r="D81" i="73" s="1"/>
  <c r="B81" i="73"/>
  <c r="A81" i="73"/>
  <c r="C80" i="73"/>
  <c r="B80" i="73"/>
  <c r="A80" i="73"/>
  <c r="C79" i="73"/>
  <c r="B79" i="73"/>
  <c r="A79" i="73"/>
  <c r="B78" i="73"/>
  <c r="A78" i="73"/>
  <c r="C77" i="73"/>
  <c r="D77" i="73" s="1"/>
  <c r="B77" i="73"/>
  <c r="A77" i="73"/>
  <c r="C76" i="73"/>
  <c r="B76" i="73"/>
  <c r="A76" i="73"/>
  <c r="B75" i="73"/>
  <c r="A75" i="73"/>
  <c r="B74" i="73"/>
  <c r="A74" i="73"/>
  <c r="B73" i="73"/>
  <c r="A73" i="73"/>
  <c r="C72" i="73"/>
  <c r="B72" i="73"/>
  <c r="A72" i="73"/>
  <c r="C71" i="73"/>
  <c r="B71" i="73"/>
  <c r="A71" i="73"/>
  <c r="C70" i="73"/>
  <c r="B70" i="73"/>
  <c r="A70" i="73"/>
  <c r="C69" i="73"/>
  <c r="D69" i="73" s="1"/>
  <c r="B69" i="73"/>
  <c r="A69" i="73"/>
  <c r="C68" i="73"/>
  <c r="B68" i="73"/>
  <c r="A68" i="73"/>
  <c r="C67" i="73"/>
  <c r="B67" i="73"/>
  <c r="A67" i="73"/>
  <c r="B66" i="73"/>
  <c r="A66" i="73"/>
  <c r="C65" i="73"/>
  <c r="D65" i="73" s="1"/>
  <c r="B65" i="73"/>
  <c r="A65" i="73"/>
  <c r="B64" i="73"/>
  <c r="A64" i="73"/>
  <c r="B63" i="73"/>
  <c r="A63" i="73"/>
  <c r="B62" i="73"/>
  <c r="A62" i="73"/>
  <c r="B61" i="73"/>
  <c r="A61" i="73"/>
  <c r="B60" i="73"/>
  <c r="A60" i="73"/>
  <c r="B59" i="73"/>
  <c r="A59" i="73"/>
  <c r="B58" i="73"/>
  <c r="A58" i="73"/>
  <c r="B57" i="73"/>
  <c r="A57" i="73"/>
  <c r="B56" i="73"/>
  <c r="A56" i="73"/>
  <c r="B55" i="73"/>
  <c r="A55" i="73"/>
  <c r="B54" i="73"/>
  <c r="A54" i="73"/>
  <c r="B53" i="73"/>
  <c r="A53" i="73"/>
  <c r="B52" i="73"/>
  <c r="A52" i="73"/>
  <c r="B51" i="73"/>
  <c r="A51" i="73"/>
  <c r="B50" i="73"/>
  <c r="A50" i="73"/>
  <c r="B49" i="73"/>
  <c r="A49" i="73"/>
  <c r="B48" i="73"/>
  <c r="A48" i="73"/>
  <c r="B47" i="73"/>
  <c r="A47" i="73"/>
  <c r="B46" i="73"/>
  <c r="A46" i="73"/>
  <c r="B45" i="73"/>
  <c r="A45" i="73"/>
  <c r="B44" i="73"/>
  <c r="A44" i="73"/>
  <c r="B43" i="73"/>
  <c r="A43" i="73"/>
  <c r="B42" i="73"/>
  <c r="A42" i="73"/>
  <c r="B41" i="73"/>
  <c r="A41" i="73"/>
  <c r="B40" i="73"/>
  <c r="A40" i="73"/>
  <c r="B39" i="73"/>
  <c r="A39" i="73"/>
  <c r="B38" i="73"/>
  <c r="A38" i="73"/>
  <c r="B37" i="73"/>
  <c r="A37" i="73"/>
  <c r="B36" i="73"/>
  <c r="A36" i="73"/>
  <c r="B35" i="73"/>
  <c r="A35" i="73"/>
  <c r="B34" i="73"/>
  <c r="A34" i="73"/>
  <c r="B33" i="73"/>
  <c r="A33" i="73"/>
  <c r="B32" i="73"/>
  <c r="A32" i="73"/>
  <c r="B31" i="73"/>
  <c r="A31" i="73"/>
  <c r="B30" i="73"/>
  <c r="A30" i="73"/>
  <c r="B29" i="73"/>
  <c r="A29" i="73"/>
  <c r="B28" i="73"/>
  <c r="A28" i="73"/>
  <c r="B27" i="73"/>
  <c r="A27" i="73"/>
  <c r="B26" i="73"/>
  <c r="A26" i="73"/>
  <c r="B25" i="73"/>
  <c r="A25" i="73"/>
  <c r="B24" i="73"/>
  <c r="A24" i="73"/>
  <c r="B23" i="73"/>
  <c r="A23" i="73"/>
  <c r="B22" i="73"/>
  <c r="A22" i="73"/>
  <c r="B21" i="73"/>
  <c r="A21" i="73"/>
  <c r="B20" i="73"/>
  <c r="A20" i="73"/>
  <c r="B19" i="73"/>
  <c r="A19" i="73"/>
  <c r="B18" i="73"/>
  <c r="A18" i="73"/>
  <c r="B17" i="73"/>
  <c r="A17" i="73"/>
  <c r="B16" i="73"/>
  <c r="A16" i="73"/>
  <c r="B15" i="73"/>
  <c r="A15" i="73"/>
  <c r="B14" i="73"/>
  <c r="A14" i="73"/>
  <c r="B13" i="73"/>
  <c r="A13" i="73"/>
  <c r="B12" i="73"/>
  <c r="A12" i="73"/>
  <c r="B11" i="73"/>
  <c r="A11" i="73"/>
  <c r="B10" i="73"/>
  <c r="A10" i="73"/>
  <c r="B9" i="73"/>
  <c r="A9" i="73"/>
  <c r="B8" i="73"/>
  <c r="A8" i="73"/>
  <c r="B7" i="73"/>
  <c r="A7" i="73"/>
  <c r="B6" i="73"/>
  <c r="A6" i="73"/>
  <c r="B5" i="73"/>
  <c r="A5" i="73"/>
  <c r="B4" i="73"/>
  <c r="A4" i="73"/>
  <c r="B3" i="73"/>
  <c r="A3" i="73"/>
  <c r="C2" i="73"/>
  <c r="B2" i="73"/>
  <c r="A2" i="73"/>
  <c r="C236" i="72"/>
  <c r="D236" i="72" s="1"/>
  <c r="B236" i="72"/>
  <c r="A236" i="72"/>
  <c r="B90" i="72"/>
  <c r="A90" i="72"/>
  <c r="B49" i="72"/>
  <c r="A49" i="72"/>
  <c r="C235" i="72"/>
  <c r="B235" i="72"/>
  <c r="A235" i="72"/>
  <c r="B234" i="72"/>
  <c r="A234" i="72"/>
  <c r="B233" i="72"/>
  <c r="A233" i="72"/>
  <c r="B92" i="72"/>
  <c r="A92" i="72"/>
  <c r="B232" i="72"/>
  <c r="A232" i="72"/>
  <c r="B231" i="72"/>
  <c r="A231" i="72"/>
  <c r="B230" i="72"/>
  <c r="A230" i="72"/>
  <c r="B229" i="72"/>
  <c r="A229" i="72"/>
  <c r="B228" i="72"/>
  <c r="A228" i="72"/>
  <c r="B227" i="72"/>
  <c r="A227" i="72"/>
  <c r="B226" i="72"/>
  <c r="A226" i="72"/>
  <c r="B225" i="72"/>
  <c r="A225" i="72"/>
  <c r="C224" i="72"/>
  <c r="B224" i="72"/>
  <c r="A224" i="72"/>
  <c r="B223" i="72"/>
  <c r="A223" i="72"/>
  <c r="C222" i="72"/>
  <c r="B222" i="72"/>
  <c r="A222" i="72"/>
  <c r="B221" i="72"/>
  <c r="A221" i="72"/>
  <c r="B220" i="72"/>
  <c r="A220" i="72"/>
  <c r="B219" i="72"/>
  <c r="A219" i="72"/>
  <c r="B218" i="72"/>
  <c r="A218" i="72"/>
  <c r="B217" i="72"/>
  <c r="A217" i="72"/>
  <c r="B216" i="72"/>
  <c r="A216" i="72"/>
  <c r="B215" i="72"/>
  <c r="A215" i="72"/>
  <c r="B214" i="72"/>
  <c r="A214" i="72"/>
  <c r="B213" i="72"/>
  <c r="A213" i="72"/>
  <c r="B212" i="72"/>
  <c r="A212" i="72"/>
  <c r="B211" i="72"/>
  <c r="A211" i="72"/>
  <c r="B210" i="72"/>
  <c r="A210" i="72"/>
  <c r="B209" i="72"/>
  <c r="A209" i="72"/>
  <c r="B208" i="72"/>
  <c r="A208" i="72"/>
  <c r="B207" i="72"/>
  <c r="A207" i="72"/>
  <c r="B206" i="72"/>
  <c r="A206" i="72"/>
  <c r="B205" i="72"/>
  <c r="A205" i="72"/>
  <c r="B204" i="72"/>
  <c r="A204" i="72"/>
  <c r="B203" i="72"/>
  <c r="A203" i="72"/>
  <c r="B202" i="72"/>
  <c r="A202" i="72"/>
  <c r="C201" i="72"/>
  <c r="B201" i="72"/>
  <c r="A201" i="72"/>
  <c r="C200" i="72"/>
  <c r="B200" i="72"/>
  <c r="A200" i="72"/>
  <c r="C199" i="72"/>
  <c r="D199" i="72" s="1"/>
  <c r="B199" i="72"/>
  <c r="A199" i="72"/>
  <c r="C198" i="72"/>
  <c r="B198" i="72"/>
  <c r="A198" i="72"/>
  <c r="C197" i="72"/>
  <c r="B197" i="72"/>
  <c r="A197" i="72"/>
  <c r="C196" i="72"/>
  <c r="B196" i="72"/>
  <c r="A196" i="72"/>
  <c r="C195" i="72"/>
  <c r="D195" i="72" s="1"/>
  <c r="B195" i="72"/>
  <c r="A195" i="72"/>
  <c r="C194" i="72"/>
  <c r="B194" i="72"/>
  <c r="A194" i="72"/>
  <c r="C193" i="72"/>
  <c r="B193" i="72"/>
  <c r="A193" i="72"/>
  <c r="B85" i="72"/>
  <c r="A85" i="72"/>
  <c r="B60" i="72"/>
  <c r="A60" i="72"/>
  <c r="B72" i="72"/>
  <c r="A72" i="72"/>
  <c r="B192" i="72"/>
  <c r="A192" i="72"/>
  <c r="C191" i="72"/>
  <c r="B191" i="72"/>
  <c r="A191" i="72"/>
  <c r="C190" i="72"/>
  <c r="D190" i="72" s="1"/>
  <c r="B190" i="72"/>
  <c r="A190" i="72"/>
  <c r="C189" i="72"/>
  <c r="B189" i="72"/>
  <c r="A189" i="72"/>
  <c r="C188" i="72"/>
  <c r="B188" i="72"/>
  <c r="A188" i="72"/>
  <c r="C187" i="72"/>
  <c r="B187" i="72"/>
  <c r="A187" i="72"/>
  <c r="C186" i="72"/>
  <c r="D186" i="72" s="1"/>
  <c r="B186" i="72"/>
  <c r="A186" i="72"/>
  <c r="C185" i="72"/>
  <c r="B185" i="72"/>
  <c r="A185" i="72"/>
  <c r="C184" i="72"/>
  <c r="B184" i="72"/>
  <c r="A184" i="72"/>
  <c r="C183" i="72"/>
  <c r="B183" i="72"/>
  <c r="A183" i="72"/>
  <c r="B182" i="72"/>
  <c r="A182" i="72"/>
  <c r="B181" i="72"/>
  <c r="A181" i="72"/>
  <c r="B180" i="72"/>
  <c r="A180" i="72"/>
  <c r="B179" i="72"/>
  <c r="A179" i="72"/>
  <c r="B62" i="72"/>
  <c r="A62" i="72"/>
  <c r="C178" i="72"/>
  <c r="B178" i="72"/>
  <c r="A178" i="72"/>
  <c r="C177" i="72"/>
  <c r="B177" i="72"/>
  <c r="A177" i="72"/>
  <c r="C176" i="72"/>
  <c r="B176" i="72"/>
  <c r="A176" i="72"/>
  <c r="C175" i="72"/>
  <c r="D175" i="72" s="1"/>
  <c r="B175" i="72"/>
  <c r="A175" i="72"/>
  <c r="C174" i="72"/>
  <c r="B174" i="72"/>
  <c r="A174" i="72"/>
  <c r="C173" i="72"/>
  <c r="B173" i="72"/>
  <c r="A173" i="72"/>
  <c r="C172" i="72"/>
  <c r="B172" i="72"/>
  <c r="A172" i="72"/>
  <c r="B171" i="72"/>
  <c r="A171" i="72"/>
  <c r="B170" i="72"/>
  <c r="A170" i="72"/>
  <c r="C169" i="72"/>
  <c r="B169" i="72"/>
  <c r="A169" i="72"/>
  <c r="C168" i="72"/>
  <c r="B168" i="72"/>
  <c r="A168" i="72"/>
  <c r="C167" i="72"/>
  <c r="D167" i="72" s="1"/>
  <c r="B167" i="72"/>
  <c r="A167" i="72"/>
  <c r="C166" i="72"/>
  <c r="B166" i="72"/>
  <c r="A166" i="72"/>
  <c r="C165" i="72"/>
  <c r="B165" i="72"/>
  <c r="A165" i="72"/>
  <c r="B164" i="72"/>
  <c r="A164" i="72"/>
  <c r="C163" i="72"/>
  <c r="D163" i="72" s="1"/>
  <c r="B163" i="72"/>
  <c r="A163" i="72"/>
  <c r="C162" i="72"/>
  <c r="B162" i="72"/>
  <c r="A162" i="72"/>
  <c r="B38" i="72"/>
  <c r="A38" i="72"/>
  <c r="B36" i="72"/>
  <c r="A36" i="72"/>
  <c r="C161" i="72"/>
  <c r="D161" i="72" s="1"/>
  <c r="B161" i="72"/>
  <c r="A161" i="72"/>
  <c r="C160" i="72"/>
  <c r="B160" i="72"/>
  <c r="A160" i="72"/>
  <c r="C159" i="72"/>
  <c r="B159" i="72"/>
  <c r="A159" i="72"/>
  <c r="C158" i="72"/>
  <c r="B158" i="72"/>
  <c r="A158" i="72"/>
  <c r="C157" i="72"/>
  <c r="D157" i="72" s="1"/>
  <c r="B157" i="72"/>
  <c r="A157" i="72"/>
  <c r="C156" i="72"/>
  <c r="B156" i="72"/>
  <c r="A156" i="72"/>
  <c r="B155" i="72"/>
  <c r="A155" i="72"/>
  <c r="C154" i="72"/>
  <c r="B154" i="72"/>
  <c r="A154" i="72"/>
  <c r="B31" i="72"/>
  <c r="A31" i="72"/>
  <c r="B153" i="72"/>
  <c r="A153" i="72"/>
  <c r="B152" i="72"/>
  <c r="A152" i="72"/>
  <c r="B151" i="72"/>
  <c r="A151" i="72"/>
  <c r="B150" i="72"/>
  <c r="A150" i="72"/>
  <c r="B149" i="72"/>
  <c r="A149" i="72"/>
  <c r="B148" i="72"/>
  <c r="A148" i="72"/>
  <c r="B147" i="72"/>
  <c r="A147" i="72"/>
  <c r="B146" i="72"/>
  <c r="A146" i="72"/>
  <c r="B145" i="72"/>
  <c r="A145" i="72"/>
  <c r="B144" i="72"/>
  <c r="A144" i="72"/>
  <c r="B143" i="72"/>
  <c r="A143" i="72"/>
  <c r="B142" i="72"/>
  <c r="A142" i="72"/>
  <c r="B141" i="72"/>
  <c r="A141" i="72"/>
  <c r="B140" i="72"/>
  <c r="A140" i="72"/>
  <c r="B139" i="72"/>
  <c r="A139" i="72"/>
  <c r="B138" i="72"/>
  <c r="A138" i="72"/>
  <c r="B137" i="72"/>
  <c r="A137" i="72"/>
  <c r="B136" i="72"/>
  <c r="A136" i="72"/>
  <c r="B135" i="72"/>
  <c r="A135" i="72"/>
  <c r="B134" i="72"/>
  <c r="A134" i="72"/>
  <c r="B133" i="72"/>
  <c r="A133" i="72"/>
  <c r="B132" i="72"/>
  <c r="A132" i="72"/>
  <c r="B131" i="72"/>
  <c r="A131" i="72"/>
  <c r="B130" i="72"/>
  <c r="A130" i="72"/>
  <c r="B79" i="72"/>
  <c r="A79" i="72"/>
  <c r="B129" i="72"/>
  <c r="A129" i="72"/>
  <c r="B128" i="72"/>
  <c r="A128" i="72"/>
  <c r="B127" i="72"/>
  <c r="A127" i="72"/>
  <c r="B64" i="72"/>
  <c r="A64" i="72"/>
  <c r="B126" i="72"/>
  <c r="A126" i="72"/>
  <c r="B125" i="72"/>
  <c r="A125" i="72"/>
  <c r="B15" i="72"/>
  <c r="A15" i="72"/>
  <c r="B124" i="72"/>
  <c r="A124" i="72"/>
  <c r="B123" i="72"/>
  <c r="A123" i="72"/>
  <c r="B122" i="72"/>
  <c r="A122" i="72"/>
  <c r="B18" i="72"/>
  <c r="A18" i="72"/>
  <c r="B121" i="72"/>
  <c r="A121" i="72"/>
  <c r="B120" i="72"/>
  <c r="A120" i="72"/>
  <c r="B119" i="72"/>
  <c r="A119" i="72"/>
  <c r="B118" i="72"/>
  <c r="A118" i="72"/>
  <c r="B46" i="72"/>
  <c r="A46" i="72"/>
  <c r="B117" i="72"/>
  <c r="A117" i="72"/>
  <c r="B116" i="72"/>
  <c r="A116" i="72"/>
  <c r="B115" i="72"/>
  <c r="A115" i="72"/>
  <c r="B114" i="72"/>
  <c r="A114" i="72"/>
  <c r="B113" i="72"/>
  <c r="A113" i="72"/>
  <c r="B99" i="72"/>
  <c r="A99" i="72"/>
  <c r="B98" i="72"/>
  <c r="A98" i="72"/>
  <c r="B20" i="72"/>
  <c r="A20" i="72"/>
  <c r="B91" i="72"/>
  <c r="A91" i="72"/>
  <c r="B112" i="72"/>
  <c r="A112" i="72"/>
  <c r="B97" i="72"/>
  <c r="A97" i="72"/>
  <c r="B111" i="72"/>
  <c r="A111" i="72"/>
  <c r="B28" i="72"/>
  <c r="A28" i="72"/>
  <c r="B27" i="72"/>
  <c r="A27" i="72"/>
  <c r="B94" i="72"/>
  <c r="A94" i="72"/>
  <c r="B87" i="72"/>
  <c r="A87" i="72"/>
  <c r="B100" i="72"/>
  <c r="A100" i="72"/>
  <c r="B95" i="72"/>
  <c r="A95" i="72"/>
  <c r="B96" i="72"/>
  <c r="A96" i="72"/>
  <c r="B93" i="72"/>
  <c r="A93" i="72"/>
  <c r="B82" i="72"/>
  <c r="A82" i="72"/>
  <c r="B89" i="72"/>
  <c r="A89" i="72"/>
  <c r="B110" i="72"/>
  <c r="A110" i="72"/>
  <c r="B77" i="72"/>
  <c r="A77" i="72"/>
  <c r="B67" i="72"/>
  <c r="A67" i="72"/>
  <c r="B83" i="72"/>
  <c r="A83" i="72"/>
  <c r="B109" i="72"/>
  <c r="A109" i="72"/>
  <c r="B73" i="72"/>
  <c r="A73" i="72"/>
  <c r="B66" i="72"/>
  <c r="A66" i="72"/>
  <c r="B61" i="72"/>
  <c r="A61" i="72"/>
  <c r="B43" i="72"/>
  <c r="A43" i="72"/>
  <c r="B53" i="72"/>
  <c r="A53" i="72"/>
  <c r="B25" i="72"/>
  <c r="A25" i="72"/>
  <c r="B75" i="72"/>
  <c r="A75" i="72"/>
  <c r="B55" i="72"/>
  <c r="A55" i="72"/>
  <c r="B56" i="72"/>
  <c r="A56" i="72"/>
  <c r="B80" i="72"/>
  <c r="A80" i="72"/>
  <c r="B50" i="72"/>
  <c r="A50" i="72"/>
  <c r="B108" i="72"/>
  <c r="A108" i="72"/>
  <c r="B58" i="72"/>
  <c r="A58" i="72"/>
  <c r="B39" i="72"/>
  <c r="A39" i="72"/>
  <c r="B57" i="72"/>
  <c r="A57" i="72"/>
  <c r="B69" i="72"/>
  <c r="A69" i="72"/>
  <c r="B34" i="72"/>
  <c r="A34" i="72"/>
  <c r="B44" i="72"/>
  <c r="A44" i="72"/>
  <c r="B42" i="72"/>
  <c r="A42" i="72"/>
  <c r="B76" i="72"/>
  <c r="A76" i="72"/>
  <c r="B63" i="72"/>
  <c r="A63" i="72"/>
  <c r="B78" i="72"/>
  <c r="A78" i="72"/>
  <c r="B22" i="72"/>
  <c r="A22" i="72"/>
  <c r="B68" i="72"/>
  <c r="A68" i="72"/>
  <c r="B84" i="72"/>
  <c r="A84" i="72"/>
  <c r="B107" i="72"/>
  <c r="A107" i="72"/>
  <c r="B71" i="72"/>
  <c r="A71" i="72"/>
  <c r="B106" i="72"/>
  <c r="A106" i="72"/>
  <c r="B105" i="72"/>
  <c r="A105" i="72"/>
  <c r="B30" i="72"/>
  <c r="A30" i="72"/>
  <c r="B65" i="72"/>
  <c r="A65" i="72"/>
  <c r="B13" i="72"/>
  <c r="A13" i="72"/>
  <c r="B37" i="72"/>
  <c r="A37" i="72"/>
  <c r="B45" i="72"/>
  <c r="A45" i="72"/>
  <c r="B104" i="72"/>
  <c r="A104" i="72"/>
  <c r="B23" i="72"/>
  <c r="A23" i="72"/>
  <c r="B51" i="72"/>
  <c r="A51" i="72"/>
  <c r="B52" i="72"/>
  <c r="A52" i="72"/>
  <c r="B12" i="72"/>
  <c r="A12" i="72"/>
  <c r="B8" i="72"/>
  <c r="A8" i="72"/>
  <c r="B19" i="72"/>
  <c r="A19" i="72"/>
  <c r="B103" i="72"/>
  <c r="A103" i="72"/>
  <c r="B21" i="72"/>
  <c r="A21" i="72"/>
  <c r="B41" i="72"/>
  <c r="A41" i="72"/>
  <c r="B40" i="72"/>
  <c r="A40" i="72"/>
  <c r="B26" i="72"/>
  <c r="A26" i="72"/>
  <c r="B33" i="72"/>
  <c r="A33" i="72"/>
  <c r="B11" i="72"/>
  <c r="A11" i="72"/>
  <c r="B102" i="72"/>
  <c r="A102" i="72"/>
  <c r="B32" i="72"/>
  <c r="A32" i="72"/>
  <c r="B16" i="72"/>
  <c r="A16" i="72"/>
  <c r="B9" i="72"/>
  <c r="A9" i="72"/>
  <c r="B4" i="72"/>
  <c r="A4" i="72"/>
  <c r="B10" i="72"/>
  <c r="A10" i="72"/>
  <c r="B48" i="72"/>
  <c r="A48" i="72"/>
  <c r="B59" i="72"/>
  <c r="A59" i="72"/>
  <c r="B86" i="72"/>
  <c r="A86" i="72"/>
  <c r="B7" i="72"/>
  <c r="A7" i="72"/>
  <c r="B14" i="72"/>
  <c r="A14" i="72"/>
  <c r="B81" i="72"/>
  <c r="A81" i="72"/>
  <c r="B88" i="72"/>
  <c r="A88" i="72"/>
  <c r="B101" i="72"/>
  <c r="A101" i="72"/>
  <c r="B17" i="72"/>
  <c r="A17" i="72"/>
  <c r="B29" i="72"/>
  <c r="A29" i="72"/>
  <c r="B74" i="72"/>
  <c r="A74" i="72"/>
  <c r="C2" i="72"/>
  <c r="B2" i="72"/>
  <c r="A2" i="72"/>
  <c r="B238" i="73"/>
  <c r="A238" i="73"/>
  <c r="B237" i="73"/>
  <c r="A237" i="73"/>
  <c r="B236" i="73"/>
  <c r="A236" i="73"/>
  <c r="B235" i="73"/>
  <c r="A235" i="73"/>
  <c r="B234" i="73"/>
  <c r="A234" i="73"/>
  <c r="B233" i="73"/>
  <c r="A233" i="73"/>
  <c r="B232" i="73"/>
  <c r="A232" i="73"/>
  <c r="B231" i="73"/>
  <c r="A231" i="73"/>
  <c r="B230" i="73"/>
  <c r="A230" i="73"/>
  <c r="B229" i="73"/>
  <c r="A229" i="73"/>
  <c r="B238" i="72"/>
  <c r="A238" i="72"/>
  <c r="B237" i="72"/>
  <c r="A237" i="72"/>
  <c r="B54" i="72"/>
  <c r="A54" i="72"/>
  <c r="B35" i="72"/>
  <c r="A35" i="72"/>
  <c r="B24" i="72"/>
  <c r="A24" i="72"/>
  <c r="B70" i="72"/>
  <c r="A70" i="72"/>
  <c r="B47" i="72"/>
  <c r="A47" i="72"/>
  <c r="B6" i="72"/>
  <c r="A6" i="72"/>
  <c r="B5" i="72"/>
  <c r="A5" i="72"/>
  <c r="B3" i="72"/>
  <c r="A3" i="72"/>
  <c r="D228" i="73"/>
  <c r="D221" i="73"/>
  <c r="D191" i="73"/>
  <c r="D187" i="73"/>
  <c r="D132" i="73"/>
  <c r="D131" i="73"/>
  <c r="D130" i="73"/>
  <c r="D128" i="73"/>
  <c r="D127" i="73"/>
  <c r="D124" i="73"/>
  <c r="D123" i="73"/>
  <c r="D108" i="73"/>
  <c r="D107" i="73"/>
  <c r="D106" i="73"/>
  <c r="D104" i="73"/>
  <c r="D103" i="73"/>
  <c r="D102" i="73"/>
  <c r="D99" i="73"/>
  <c r="D98" i="73"/>
  <c r="D92" i="73"/>
  <c r="D91" i="73"/>
  <c r="D90" i="73"/>
  <c r="D88" i="73"/>
  <c r="D87" i="73"/>
  <c r="D86" i="73"/>
  <c r="D83" i="73"/>
  <c r="D82" i="73"/>
  <c r="D80" i="73"/>
  <c r="D79" i="73"/>
  <c r="D76" i="73"/>
  <c r="D72" i="73"/>
  <c r="D71" i="73"/>
  <c r="D70" i="73"/>
  <c r="D68" i="73"/>
  <c r="D67" i="73"/>
  <c r="D2" i="73"/>
  <c r="D235" i="72"/>
  <c r="D224" i="72"/>
  <c r="D222" i="72"/>
  <c r="D201" i="72"/>
  <c r="D200" i="72"/>
  <c r="D198" i="72"/>
  <c r="D197" i="72"/>
  <c r="D196" i="72"/>
  <c r="D194" i="72"/>
  <c r="D193" i="72"/>
  <c r="D191" i="72"/>
  <c r="D189" i="72"/>
  <c r="D188" i="72"/>
  <c r="D187" i="72"/>
  <c r="D185" i="72"/>
  <c r="D184" i="72"/>
  <c r="D183" i="72"/>
  <c r="D178" i="72"/>
  <c r="D177" i="72"/>
  <c r="D176" i="72"/>
  <c r="D174" i="72"/>
  <c r="D173" i="72"/>
  <c r="D172" i="72"/>
  <c r="D169" i="72"/>
  <c r="D168" i="72"/>
  <c r="D166" i="72"/>
  <c r="D165" i="72"/>
  <c r="D162" i="72"/>
  <c r="D160" i="72"/>
  <c r="D159" i="72"/>
  <c r="D158" i="72"/>
  <c r="D156" i="72"/>
  <c r="D154" i="72"/>
  <c r="D2" i="72"/>
  <c r="C65" i="67" l="1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C100" i="67"/>
  <c r="C99" i="67"/>
  <c r="C98" i="67"/>
  <c r="C97" i="67"/>
  <c r="C96" i="67"/>
  <c r="C95" i="67"/>
  <c r="C94" i="67"/>
  <c r="C93" i="67"/>
  <c r="C92" i="67"/>
  <c r="G25" i="68" l="1"/>
  <c r="G25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J5" i="68" s="1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I7" i="68" s="1"/>
  <c r="H11" i="68"/>
  <c r="H7" i="68" s="1"/>
  <c r="H5" i="68" s="1"/>
  <c r="E11" i="68"/>
  <c r="E7" i="68" s="1"/>
  <c r="E5" i="68" s="1"/>
  <c r="J7" i="68"/>
  <c r="J6" i="68"/>
  <c r="I6" i="68"/>
  <c r="H6" i="68"/>
  <c r="G6" i="68"/>
  <c r="F6" i="68"/>
  <c r="E6" i="68"/>
  <c r="D6" i="68"/>
  <c r="I5" i="68"/>
  <c r="C1" i="68"/>
  <c r="B1" i="68"/>
  <c r="C1" i="67"/>
  <c r="B1" i="67"/>
  <c r="R37" i="66"/>
  <c r="S37" i="66" s="1"/>
  <c r="J32" i="66"/>
  <c r="I32" i="66"/>
  <c r="H32" i="66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J7" i="66"/>
  <c r="I7" i="66"/>
  <c r="H7" i="66"/>
  <c r="E7" i="66"/>
  <c r="J6" i="66"/>
  <c r="I6" i="66"/>
  <c r="H6" i="66"/>
  <c r="G6" i="66"/>
  <c r="F6" i="66"/>
  <c r="E6" i="66"/>
  <c r="D6" i="66"/>
  <c r="G26" i="68"/>
  <c r="F26" i="68"/>
  <c r="K26" i="68" s="1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C192" i="73" l="1"/>
  <c r="D192" i="73" s="1"/>
  <c r="C225" i="72"/>
  <c r="C5" i="72"/>
  <c r="C230" i="73"/>
  <c r="D230" i="73" s="1"/>
  <c r="C24" i="72"/>
  <c r="C237" i="73"/>
  <c r="D237" i="73" s="1"/>
  <c r="C234" i="73"/>
  <c r="D234" i="73" s="1"/>
  <c r="C70" i="72"/>
  <c r="C238" i="72"/>
  <c r="C238" i="73"/>
  <c r="D238" i="73" s="1"/>
  <c r="C229" i="73"/>
  <c r="D229" i="73" s="1"/>
  <c r="C6" i="72"/>
  <c r="C231" i="73"/>
  <c r="D231" i="73" s="1"/>
  <c r="C3" i="72"/>
  <c r="C235" i="73"/>
  <c r="D235" i="73" s="1"/>
  <c r="C237" i="72"/>
  <c r="C54" i="72"/>
  <c r="C233" i="73"/>
  <c r="D233" i="73" s="1"/>
  <c r="C236" i="73"/>
  <c r="D236" i="73" s="1"/>
  <c r="C35" i="72"/>
  <c r="R27" i="66"/>
  <c r="S27" i="66" s="1"/>
  <c r="R6" i="66"/>
  <c r="S6" i="66" s="1"/>
  <c r="F26" i="66"/>
  <c r="G26" i="66"/>
  <c r="K39" i="66"/>
  <c r="K43" i="66"/>
  <c r="N11" i="66" s="1"/>
  <c r="Y39" i="69"/>
  <c r="E39" i="69"/>
  <c r="M39" i="69"/>
  <c r="U39" i="69"/>
  <c r="Q39" i="67"/>
  <c r="AC39" i="69"/>
  <c r="N39" i="69"/>
  <c r="V39" i="69"/>
  <c r="Z39" i="69"/>
  <c r="D39" i="69"/>
  <c r="L39" i="69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J39" i="69" l="1"/>
  <c r="J35" i="69" s="1"/>
  <c r="AB39" i="69"/>
  <c r="AB35" i="69" s="1"/>
  <c r="AB60" i="69" s="1"/>
  <c r="P39" i="69"/>
  <c r="Q39" i="69"/>
  <c r="Q35" i="69" s="1"/>
  <c r="Q60" i="69" s="1"/>
  <c r="I39" i="69"/>
  <c r="I35" i="69" s="1"/>
  <c r="I60" i="69" s="1"/>
  <c r="R39" i="69"/>
  <c r="R35" i="69" s="1"/>
  <c r="H39" i="69"/>
  <c r="H35" i="69" s="1"/>
  <c r="H60" i="69" s="1"/>
  <c r="AD39" i="69"/>
  <c r="Y35" i="69"/>
  <c r="Y60" i="69" s="1"/>
  <c r="F39" i="69"/>
  <c r="F35" i="69" s="1"/>
  <c r="K39" i="67"/>
  <c r="K35" i="67" s="1"/>
  <c r="K64" i="67" s="1"/>
  <c r="X39" i="69"/>
  <c r="X35" i="69" s="1"/>
  <c r="D35" i="72"/>
  <c r="D237" i="72"/>
  <c r="D6" i="72"/>
  <c r="D70" i="72"/>
  <c r="C232" i="73"/>
  <c r="D232" i="73" s="1"/>
  <c r="C47" i="72"/>
  <c r="D5" i="72"/>
  <c r="D3" i="72"/>
  <c r="D225" i="72"/>
  <c r="D54" i="72"/>
  <c r="D238" i="72"/>
  <c r="D24" i="72"/>
  <c r="K35" i="66"/>
  <c r="K6" i="66" s="1"/>
  <c r="K26" i="66"/>
  <c r="P43" i="67"/>
  <c r="P65" i="67" s="1"/>
  <c r="U39" i="67"/>
  <c r="U35" i="67" s="1"/>
  <c r="U64" i="67" s="1"/>
  <c r="S39" i="67"/>
  <c r="S35" i="67" s="1"/>
  <c r="S64" i="67" s="1"/>
  <c r="J43" i="69"/>
  <c r="J61" i="69" s="1"/>
  <c r="O43" i="69"/>
  <c r="O61" i="69" s="1"/>
  <c r="AE43" i="69"/>
  <c r="AE61" i="69" s="1"/>
  <c r="R43" i="69"/>
  <c r="R61" i="69" s="1"/>
  <c r="D43" i="69"/>
  <c r="D61" i="69" s="1"/>
  <c r="T43" i="69"/>
  <c r="T61" i="69" s="1"/>
  <c r="AD43" i="69"/>
  <c r="AD61" i="69" s="1"/>
  <c r="T39" i="69"/>
  <c r="T35" i="69" s="1"/>
  <c r="Q43" i="69"/>
  <c r="Q61" i="69" s="1"/>
  <c r="T39" i="67"/>
  <c r="T35" i="67" s="1"/>
  <c r="T64" i="67" s="1"/>
  <c r="W43" i="67"/>
  <c r="W65" i="67" s="1"/>
  <c r="AA43" i="69"/>
  <c r="AA61" i="69" s="1"/>
  <c r="Y39" i="67"/>
  <c r="Y35" i="67" s="1"/>
  <c r="Y64" i="67" s="1"/>
  <c r="K43" i="69"/>
  <c r="K61" i="69" s="1"/>
  <c r="N43" i="69"/>
  <c r="N61" i="69" s="1"/>
  <c r="I43" i="69"/>
  <c r="I61" i="69" s="1"/>
  <c r="Y43" i="69"/>
  <c r="Y61" i="69" s="1"/>
  <c r="V43" i="69"/>
  <c r="V61" i="69" s="1"/>
  <c r="S39" i="69"/>
  <c r="S35" i="69" s="1"/>
  <c r="K39" i="68"/>
  <c r="K35" i="68" s="1"/>
  <c r="N8" i="68" s="1"/>
  <c r="I39" i="67"/>
  <c r="I35" i="67" s="1"/>
  <c r="I64" i="67" s="1"/>
  <c r="AA43" i="67"/>
  <c r="AA65" i="67" s="1"/>
  <c r="M35" i="69"/>
  <c r="M60" i="69" s="1"/>
  <c r="AC35" i="69"/>
  <c r="AC60" i="69" s="1"/>
  <c r="S43" i="69"/>
  <c r="S61" i="69" s="1"/>
  <c r="H43" i="69"/>
  <c r="H61" i="69" s="1"/>
  <c r="X43" i="69"/>
  <c r="X61" i="69" s="1"/>
  <c r="AE39" i="67"/>
  <c r="AE35" i="67" s="1"/>
  <c r="AE64" i="67" s="1"/>
  <c r="E43" i="67"/>
  <c r="E65" i="67" s="1"/>
  <c r="AF39" i="67"/>
  <c r="AF35" i="67" s="1"/>
  <c r="AF64" i="67" s="1"/>
  <c r="Q35" i="67"/>
  <c r="Q64" i="67" s="1"/>
  <c r="L43" i="67"/>
  <c r="L65" i="67" s="1"/>
  <c r="X43" i="67"/>
  <c r="X65" i="67" s="1"/>
  <c r="R39" i="67"/>
  <c r="R35" i="67" s="1"/>
  <c r="R64" i="67" s="1"/>
  <c r="T43" i="67"/>
  <c r="T65" i="67" s="1"/>
  <c r="H39" i="67"/>
  <c r="H35" i="67" s="1"/>
  <c r="H64" i="67" s="1"/>
  <c r="G43" i="69"/>
  <c r="G61" i="69" s="1"/>
  <c r="W43" i="69"/>
  <c r="W61" i="69" s="1"/>
  <c r="L43" i="69"/>
  <c r="L61" i="69" s="1"/>
  <c r="AB43" i="69"/>
  <c r="AB61" i="69" s="1"/>
  <c r="AA39" i="69"/>
  <c r="AA35" i="69" s="1"/>
  <c r="K39" i="69"/>
  <c r="K35" i="69" s="1"/>
  <c r="K43" i="67"/>
  <c r="K65" i="67" s="1"/>
  <c r="I43" i="67"/>
  <c r="I65" i="67" s="1"/>
  <c r="AF39" i="69"/>
  <c r="AF35" i="69" s="1"/>
  <c r="AF60" i="69" s="1"/>
  <c r="Y43" i="67"/>
  <c r="Y65" i="67" s="1"/>
  <c r="AE43" i="67"/>
  <c r="AE65" i="67" s="1"/>
  <c r="J39" i="67"/>
  <c r="J35" i="67" s="1"/>
  <c r="J64" i="67" s="1"/>
  <c r="R43" i="67"/>
  <c r="R65" i="67" s="1"/>
  <c r="L35" i="69"/>
  <c r="Z35" i="69"/>
  <c r="L39" i="67"/>
  <c r="L35" i="67" s="1"/>
  <c r="L64" i="67" s="1"/>
  <c r="M43" i="67"/>
  <c r="M65" i="67" s="1"/>
  <c r="Z39" i="67"/>
  <c r="Z35" i="67" s="1"/>
  <c r="Z64" i="67" s="1"/>
  <c r="O43" i="67"/>
  <c r="O65" i="67" s="1"/>
  <c r="Z43" i="69"/>
  <c r="Z61" i="69" s="1"/>
  <c r="U35" i="69"/>
  <c r="N35" i="69"/>
  <c r="AD35" i="69"/>
  <c r="P43" i="69"/>
  <c r="P61" i="69" s="1"/>
  <c r="AF43" i="69"/>
  <c r="AF61" i="69" s="1"/>
  <c r="E43" i="69"/>
  <c r="E61" i="69" s="1"/>
  <c r="U43" i="69"/>
  <c r="U61" i="69" s="1"/>
  <c r="P35" i="69"/>
  <c r="W39" i="69"/>
  <c r="W35" i="69" s="1"/>
  <c r="G39" i="69"/>
  <c r="G35" i="69" s="1"/>
  <c r="D43" i="67"/>
  <c r="D65" i="67" s="1"/>
  <c r="M39" i="67"/>
  <c r="M35" i="67" s="1"/>
  <c r="M64" i="67" s="1"/>
  <c r="D39" i="67"/>
  <c r="D35" i="67" s="1"/>
  <c r="D64" i="67" s="1"/>
  <c r="U43" i="67"/>
  <c r="U65" i="67" s="1"/>
  <c r="E39" i="67"/>
  <c r="E35" i="67" s="1"/>
  <c r="E64" i="67" s="1"/>
  <c r="AA39" i="67"/>
  <c r="AA35" i="67" s="1"/>
  <c r="AA64" i="67" s="1"/>
  <c r="G43" i="67"/>
  <c r="G65" i="67" s="1"/>
  <c r="AB43" i="67"/>
  <c r="AB65" i="67" s="1"/>
  <c r="S43" i="67"/>
  <c r="S65" i="67" s="1"/>
  <c r="N39" i="67"/>
  <c r="N35" i="67" s="1"/>
  <c r="N64" i="67" s="1"/>
  <c r="AD39" i="67"/>
  <c r="AD35" i="67" s="1"/>
  <c r="AD64" i="67" s="1"/>
  <c r="F43" i="67"/>
  <c r="F65" i="67" s="1"/>
  <c r="V43" i="67"/>
  <c r="V65" i="67" s="1"/>
  <c r="AC39" i="67"/>
  <c r="AC35" i="67" s="1"/>
  <c r="AC64" i="67" s="1"/>
  <c r="X39" i="67"/>
  <c r="X35" i="67" s="1"/>
  <c r="X64" i="67" s="1"/>
  <c r="D35" i="69"/>
  <c r="W39" i="67"/>
  <c r="W35" i="67" s="1"/>
  <c r="W64" i="67" s="1"/>
  <c r="J43" i="67"/>
  <c r="J65" i="67" s="1"/>
  <c r="Z43" i="67"/>
  <c r="Z65" i="67" s="1"/>
  <c r="V35" i="69"/>
  <c r="M43" i="69"/>
  <c r="M61" i="69" s="1"/>
  <c r="AC43" i="69"/>
  <c r="AC61" i="69" s="1"/>
  <c r="F43" i="69"/>
  <c r="F61" i="69" s="1"/>
  <c r="E35" i="69"/>
  <c r="AE39" i="69"/>
  <c r="AE35" i="69" s="1"/>
  <c r="O39" i="69"/>
  <c r="O35" i="69" s="1"/>
  <c r="K43" i="68"/>
  <c r="N9" i="68" s="1"/>
  <c r="O39" i="67"/>
  <c r="O35" i="67" s="1"/>
  <c r="O64" i="67" s="1"/>
  <c r="AF43" i="67"/>
  <c r="AF65" i="67" s="1"/>
  <c r="P39" i="67"/>
  <c r="P35" i="67" s="1"/>
  <c r="P64" i="67" s="1"/>
  <c r="Q43" i="67"/>
  <c r="Q65" i="67" s="1"/>
  <c r="G39" i="67"/>
  <c r="G35" i="67" s="1"/>
  <c r="G64" i="67" s="1"/>
  <c r="AB39" i="67"/>
  <c r="AB35" i="67" s="1"/>
  <c r="AB64" i="67" s="1"/>
  <c r="H43" i="67"/>
  <c r="H65" i="67" s="1"/>
  <c r="AC43" i="67"/>
  <c r="AC65" i="67" s="1"/>
  <c r="F39" i="67"/>
  <c r="F35" i="67" s="1"/>
  <c r="F64" i="67" s="1"/>
  <c r="V39" i="67"/>
  <c r="V35" i="67" s="1"/>
  <c r="V64" i="67" s="1"/>
  <c r="N43" i="67"/>
  <c r="N65" i="67" s="1"/>
  <c r="AD43" i="67"/>
  <c r="AD65" i="67" s="1"/>
  <c r="G13" i="66"/>
  <c r="F13" i="66"/>
  <c r="D13" i="66"/>
  <c r="N10" i="66" l="1"/>
  <c r="K13" i="66"/>
  <c r="Q6" i="69"/>
  <c r="Q56" i="69" s="1"/>
  <c r="D47" i="72"/>
  <c r="H6" i="69"/>
  <c r="H56" i="69" s="1"/>
  <c r="I6" i="69"/>
  <c r="I56" i="69" s="1"/>
  <c r="AB6" i="69"/>
  <c r="AB56" i="69" s="1"/>
  <c r="Y6" i="69"/>
  <c r="Y56" i="69" s="1"/>
  <c r="F8" i="66"/>
  <c r="F8" i="68"/>
  <c r="G9" i="66"/>
  <c r="G9" i="68"/>
  <c r="D8" i="66"/>
  <c r="D8" i="68"/>
  <c r="F22" i="68"/>
  <c r="F22" i="66"/>
  <c r="G8" i="68"/>
  <c r="G8" i="66"/>
  <c r="D23" i="66"/>
  <c r="D23" i="68"/>
  <c r="F23" i="66"/>
  <c r="F23" i="68"/>
  <c r="G20" i="66"/>
  <c r="G20" i="68"/>
  <c r="D22" i="66"/>
  <c r="D22" i="68"/>
  <c r="D20" i="68"/>
  <c r="D20" i="66"/>
  <c r="D9" i="66"/>
  <c r="D9" i="68"/>
  <c r="F20" i="66"/>
  <c r="F20" i="68"/>
  <c r="F9" i="66"/>
  <c r="F9" i="68"/>
  <c r="G22" i="68"/>
  <c r="G22" i="66"/>
  <c r="G23" i="68"/>
  <c r="G23" i="66"/>
  <c r="S6" i="67"/>
  <c r="S57" i="67" s="1"/>
  <c r="Y6" i="67"/>
  <c r="Y57" i="67" s="1"/>
  <c r="E6" i="67"/>
  <c r="E57" i="67" s="1"/>
  <c r="D6" i="67"/>
  <c r="D57" i="67" s="1"/>
  <c r="W60" i="69"/>
  <c r="W6" i="69"/>
  <c r="W56" i="69" s="1"/>
  <c r="V6" i="67"/>
  <c r="V57" i="67" s="1"/>
  <c r="P6" i="67"/>
  <c r="P57" i="67" s="1"/>
  <c r="O60" i="69"/>
  <c r="O6" i="69"/>
  <c r="O56" i="69" s="1"/>
  <c r="F6" i="67"/>
  <c r="F57" i="67" s="1"/>
  <c r="AB6" i="67"/>
  <c r="AB57" i="67" s="1"/>
  <c r="W6" i="67"/>
  <c r="W57" i="67" s="1"/>
  <c r="G6" i="67"/>
  <c r="G57" i="67" s="1"/>
  <c r="X6" i="67"/>
  <c r="X57" i="67" s="1"/>
  <c r="G60" i="69"/>
  <c r="G6" i="69"/>
  <c r="G56" i="69" s="1"/>
  <c r="Z6" i="67"/>
  <c r="Z57" i="67" s="1"/>
  <c r="O6" i="67"/>
  <c r="O57" i="67" s="1"/>
  <c r="P60" i="69"/>
  <c r="P6" i="69"/>
  <c r="P56" i="69" s="1"/>
  <c r="U60" i="69"/>
  <c r="U6" i="69"/>
  <c r="U56" i="69" s="1"/>
  <c r="L60" i="69"/>
  <c r="L6" i="69"/>
  <c r="L56" i="69" s="1"/>
  <c r="AD6" i="67"/>
  <c r="AD57" i="67" s="1"/>
  <c r="AC6" i="69"/>
  <c r="AC56" i="69" s="1"/>
  <c r="S60" i="69"/>
  <c r="S6" i="69"/>
  <c r="S56" i="69" s="1"/>
  <c r="I6" i="67"/>
  <c r="I57" i="67" s="1"/>
  <c r="N6" i="67"/>
  <c r="N57" i="67" s="1"/>
  <c r="L6" i="67"/>
  <c r="L57" i="67" s="1"/>
  <c r="U6" i="67"/>
  <c r="U57" i="67" s="1"/>
  <c r="E60" i="69"/>
  <c r="E6" i="69"/>
  <c r="E56" i="69" s="1"/>
  <c r="AA60" i="69"/>
  <c r="AA6" i="69"/>
  <c r="AA56" i="69" s="1"/>
  <c r="M6" i="69"/>
  <c r="M56" i="69" s="1"/>
  <c r="T6" i="67"/>
  <c r="T57" i="67" s="1"/>
  <c r="K6" i="67"/>
  <c r="K57" i="67" s="1"/>
  <c r="AE6" i="67"/>
  <c r="AE57" i="67" s="1"/>
  <c r="X60" i="69"/>
  <c r="X6" i="69"/>
  <c r="X56" i="69" s="1"/>
  <c r="AF6" i="67"/>
  <c r="AF57" i="67" s="1"/>
  <c r="R6" i="67"/>
  <c r="R57" i="67" s="1"/>
  <c r="AF6" i="69"/>
  <c r="AF56" i="69" s="1"/>
  <c r="Z60" i="69"/>
  <c r="Z6" i="69"/>
  <c r="Z56" i="69" s="1"/>
  <c r="J60" i="69"/>
  <c r="J6" i="69"/>
  <c r="J56" i="69" s="1"/>
  <c r="T60" i="69"/>
  <c r="T6" i="69"/>
  <c r="T56" i="69" s="1"/>
  <c r="AC6" i="67"/>
  <c r="AC57" i="67" s="1"/>
  <c r="R60" i="69"/>
  <c r="R6" i="69"/>
  <c r="R56" i="69" s="1"/>
  <c r="N60" i="69"/>
  <c r="N6" i="69"/>
  <c r="N56" i="69" s="1"/>
  <c r="F60" i="69"/>
  <c r="F6" i="69"/>
  <c r="F56" i="69" s="1"/>
  <c r="AA6" i="67"/>
  <c r="AA57" i="67" s="1"/>
  <c r="AE60" i="69"/>
  <c r="AE6" i="69"/>
  <c r="AE56" i="69" s="1"/>
  <c r="M6" i="67"/>
  <c r="M57" i="67" s="1"/>
  <c r="V60" i="69"/>
  <c r="V6" i="69"/>
  <c r="V56" i="69" s="1"/>
  <c r="H6" i="67"/>
  <c r="H57" i="67" s="1"/>
  <c r="Q6" i="67"/>
  <c r="Q57" i="67" s="1"/>
  <c r="D60" i="69"/>
  <c r="D6" i="69"/>
  <c r="D56" i="69" s="1"/>
  <c r="J6" i="67"/>
  <c r="J57" i="67" s="1"/>
  <c r="AD60" i="69"/>
  <c r="AD6" i="69"/>
  <c r="AD56" i="69" s="1"/>
  <c r="K60" i="69"/>
  <c r="K6" i="69"/>
  <c r="K56" i="69" s="1"/>
  <c r="K6" i="68"/>
  <c r="AD348" i="3"/>
  <c r="AB348" i="3"/>
  <c r="Z348" i="3"/>
  <c r="V348" i="3"/>
  <c r="R348" i="3"/>
  <c r="N348" i="3"/>
  <c r="L348" i="3"/>
  <c r="J348" i="3"/>
  <c r="F348" i="3"/>
  <c r="AE347" i="3"/>
  <c r="AA347" i="3"/>
  <c r="Y347" i="3"/>
  <c r="W347" i="3"/>
  <c r="S347" i="3"/>
  <c r="O347" i="3"/>
  <c r="K347" i="3"/>
  <c r="I347" i="3"/>
  <c r="G347" i="3"/>
  <c r="C347" i="3"/>
  <c r="AB346" i="3"/>
  <c r="X346" i="3"/>
  <c r="W346" i="3"/>
  <c r="T346" i="3"/>
  <c r="S346" i="3"/>
  <c r="P346" i="3"/>
  <c r="O346" i="3"/>
  <c r="L346" i="3"/>
  <c r="K346" i="3"/>
  <c r="H346" i="3"/>
  <c r="G346" i="3"/>
  <c r="D346" i="3"/>
  <c r="C346" i="3"/>
  <c r="AC345" i="3"/>
  <c r="AB345" i="3"/>
  <c r="Y345" i="3"/>
  <c r="X345" i="3"/>
  <c r="T345" i="3"/>
  <c r="S345" i="3"/>
  <c r="Q345" i="3"/>
  <c r="P345" i="3"/>
  <c r="M345" i="3"/>
  <c r="L345" i="3"/>
  <c r="K345" i="3"/>
  <c r="I345" i="3"/>
  <c r="H345" i="3"/>
  <c r="D345" i="3"/>
  <c r="AD344" i="3"/>
  <c r="AC344" i="3"/>
  <c r="Z344" i="3"/>
  <c r="Y344" i="3"/>
  <c r="V344" i="3"/>
  <c r="U344" i="3"/>
  <c r="R344" i="3"/>
  <c r="Q344" i="3"/>
  <c r="N344" i="3"/>
  <c r="M344" i="3"/>
  <c r="J344" i="3"/>
  <c r="I344" i="3"/>
  <c r="F344" i="3"/>
  <c r="E344" i="3"/>
  <c r="AE343" i="3"/>
  <c r="AD343" i="3"/>
  <c r="AA343" i="3"/>
  <c r="Z343" i="3"/>
  <c r="W343" i="3"/>
  <c r="V343" i="3"/>
  <c r="S343" i="3"/>
  <c r="R343" i="3"/>
  <c r="O343" i="3"/>
  <c r="N343" i="3"/>
  <c r="K343" i="3"/>
  <c r="J343" i="3"/>
  <c r="G343" i="3"/>
  <c r="F343" i="3"/>
  <c r="C343" i="3"/>
  <c r="AE342" i="3"/>
  <c r="AB342" i="3"/>
  <c r="AA342" i="3"/>
  <c r="X342" i="3"/>
  <c r="W342" i="3"/>
  <c r="T342" i="3"/>
  <c r="S342" i="3"/>
  <c r="P342" i="3"/>
  <c r="O342" i="3"/>
  <c r="L342" i="3"/>
  <c r="K342" i="3"/>
  <c r="H342" i="3"/>
  <c r="G342" i="3"/>
  <c r="D342" i="3"/>
  <c r="C342" i="3"/>
  <c r="AC340" i="3"/>
  <c r="AB340" i="3"/>
  <c r="Y340" i="3"/>
  <c r="X340" i="3"/>
  <c r="U340" i="3"/>
  <c r="T340" i="3"/>
  <c r="Q340" i="3"/>
  <c r="P340" i="3"/>
  <c r="L340" i="3"/>
  <c r="K340" i="3"/>
  <c r="I340" i="3"/>
  <c r="H340" i="3"/>
  <c r="E340" i="3"/>
  <c r="D340" i="3"/>
  <c r="C340" i="3"/>
  <c r="AD339" i="3"/>
  <c r="AC339" i="3"/>
  <c r="Z339" i="3"/>
  <c r="Y339" i="3"/>
  <c r="X339" i="3"/>
  <c r="V339" i="3"/>
  <c r="U339" i="3"/>
  <c r="R339" i="3"/>
  <c r="Q339" i="3"/>
  <c r="P339" i="3"/>
  <c r="N339" i="3"/>
  <c r="M339" i="3"/>
  <c r="J339" i="3"/>
  <c r="I339" i="3"/>
  <c r="H339" i="3"/>
  <c r="F339" i="3"/>
  <c r="E339" i="3"/>
  <c r="AE338" i="3"/>
  <c r="AD338" i="3"/>
  <c r="AC338" i="3"/>
  <c r="AA338" i="3"/>
  <c r="Z338" i="3"/>
  <c r="W338" i="3"/>
  <c r="V338" i="3"/>
  <c r="U338" i="3"/>
  <c r="S338" i="3"/>
  <c r="R338" i="3"/>
  <c r="O338" i="3"/>
  <c r="N338" i="3"/>
  <c r="M338" i="3"/>
  <c r="K338" i="3"/>
  <c r="J338" i="3"/>
  <c r="G338" i="3"/>
  <c r="F338" i="3"/>
  <c r="E338" i="3"/>
  <c r="C338" i="3"/>
  <c r="AE337" i="3"/>
  <c r="AB337" i="3"/>
  <c r="AA337" i="3"/>
  <c r="Z337" i="3"/>
  <c r="X337" i="3"/>
  <c r="W337" i="3"/>
  <c r="T337" i="3"/>
  <c r="S337" i="3"/>
  <c r="R337" i="3"/>
  <c r="P337" i="3"/>
  <c r="O337" i="3"/>
  <c r="L337" i="3"/>
  <c r="K337" i="3"/>
  <c r="J337" i="3"/>
  <c r="H337" i="3"/>
  <c r="G337" i="3"/>
  <c r="D337" i="3"/>
  <c r="C337" i="3"/>
  <c r="AE336" i="3"/>
  <c r="AC336" i="3"/>
  <c r="AB336" i="3"/>
  <c r="Y336" i="3"/>
  <c r="X336" i="3"/>
  <c r="W336" i="3"/>
  <c r="U336" i="3"/>
  <c r="T336" i="3"/>
  <c r="Q336" i="3"/>
  <c r="P336" i="3"/>
  <c r="O336" i="3"/>
  <c r="M336" i="3"/>
  <c r="L336" i="3"/>
  <c r="I336" i="3"/>
  <c r="H336" i="3"/>
  <c r="G336" i="3"/>
  <c r="E336" i="3"/>
  <c r="D336" i="3"/>
  <c r="AD335" i="3"/>
  <c r="AC335" i="3"/>
  <c r="AB335" i="3"/>
  <c r="Z335" i="3"/>
  <c r="Y335" i="3"/>
  <c r="V335" i="3"/>
  <c r="U335" i="3"/>
  <c r="T335" i="3"/>
  <c r="R335" i="3"/>
  <c r="Q335" i="3"/>
  <c r="N335" i="3"/>
  <c r="M335" i="3"/>
  <c r="L335" i="3"/>
  <c r="J335" i="3"/>
  <c r="I335" i="3"/>
  <c r="F335" i="3"/>
  <c r="E335" i="3"/>
  <c r="D335" i="3"/>
  <c r="AE334" i="3"/>
  <c r="AD334" i="3"/>
  <c r="AA334" i="3"/>
  <c r="Z334" i="3"/>
  <c r="Y334" i="3"/>
  <c r="W334" i="3"/>
  <c r="V334" i="3"/>
  <c r="S334" i="3"/>
  <c r="R334" i="3"/>
  <c r="Q334" i="3"/>
  <c r="O334" i="3"/>
  <c r="N334" i="3"/>
  <c r="K334" i="3"/>
  <c r="J334" i="3"/>
  <c r="I334" i="3"/>
  <c r="G334" i="3"/>
  <c r="F334" i="3"/>
  <c r="C334" i="3"/>
  <c r="AE333" i="3"/>
  <c r="AD333" i="3"/>
  <c r="AB333" i="3"/>
  <c r="AA333" i="3"/>
  <c r="X333" i="3"/>
  <c r="W333" i="3"/>
  <c r="V333" i="3"/>
  <c r="T333" i="3"/>
  <c r="S333" i="3"/>
  <c r="P333" i="3"/>
  <c r="O333" i="3"/>
  <c r="N333" i="3"/>
  <c r="L333" i="3"/>
  <c r="K333" i="3"/>
  <c r="H333" i="3"/>
  <c r="G333" i="3"/>
  <c r="F333" i="3"/>
  <c r="D333" i="3"/>
  <c r="C333" i="3"/>
  <c r="AC332" i="3"/>
  <c r="AB332" i="3"/>
  <c r="AA332" i="3"/>
  <c r="Y332" i="3"/>
  <c r="X332" i="3"/>
  <c r="U332" i="3"/>
  <c r="T332" i="3"/>
  <c r="S332" i="3"/>
  <c r="Q332" i="3"/>
  <c r="P332" i="3"/>
  <c r="M332" i="3"/>
  <c r="L332" i="3"/>
  <c r="K332" i="3"/>
  <c r="I332" i="3"/>
  <c r="H332" i="3"/>
  <c r="E332" i="3"/>
  <c r="D332" i="3"/>
  <c r="C332" i="3"/>
  <c r="AD331" i="3"/>
  <c r="AC331" i="3"/>
  <c r="Z331" i="3"/>
  <c r="Y331" i="3"/>
  <c r="X331" i="3"/>
  <c r="V331" i="3"/>
  <c r="U331" i="3"/>
  <c r="R331" i="3"/>
  <c r="Q331" i="3"/>
  <c r="P331" i="3"/>
  <c r="N331" i="3"/>
  <c r="M331" i="3"/>
  <c r="J331" i="3"/>
  <c r="I331" i="3"/>
  <c r="H331" i="3"/>
  <c r="F331" i="3"/>
  <c r="E331" i="3"/>
  <c r="AE330" i="3"/>
  <c r="AD330" i="3"/>
  <c r="AC330" i="3"/>
  <c r="AA330" i="3"/>
  <c r="Z330" i="3"/>
  <c r="W330" i="3"/>
  <c r="V330" i="3"/>
  <c r="U330" i="3"/>
  <c r="S330" i="3"/>
  <c r="R330" i="3"/>
  <c r="O330" i="3"/>
  <c r="N330" i="3"/>
  <c r="M330" i="3"/>
  <c r="K330" i="3"/>
  <c r="J330" i="3"/>
  <c r="G330" i="3"/>
  <c r="F330" i="3"/>
  <c r="E330" i="3"/>
  <c r="C330" i="3"/>
  <c r="AE329" i="3"/>
  <c r="AB329" i="3"/>
  <c r="AA329" i="3"/>
  <c r="Z329" i="3"/>
  <c r="X329" i="3"/>
  <c r="W329" i="3"/>
  <c r="T329" i="3"/>
  <c r="S329" i="3"/>
  <c r="R329" i="3"/>
  <c r="P329" i="3"/>
  <c r="O329" i="3"/>
  <c r="L329" i="3"/>
  <c r="K329" i="3"/>
  <c r="J329" i="3"/>
  <c r="H329" i="3"/>
  <c r="G329" i="3"/>
  <c r="D329" i="3"/>
  <c r="C329" i="3"/>
  <c r="AE327" i="3"/>
  <c r="AC327" i="3"/>
  <c r="AB327" i="3"/>
  <c r="Y327" i="3"/>
  <c r="X327" i="3"/>
  <c r="W327" i="3"/>
  <c r="U327" i="3"/>
  <c r="T327" i="3"/>
  <c r="Q327" i="3"/>
  <c r="P327" i="3"/>
  <c r="O327" i="3"/>
  <c r="M327" i="3"/>
  <c r="L327" i="3"/>
  <c r="I327" i="3"/>
  <c r="H327" i="3"/>
  <c r="G327" i="3"/>
  <c r="E327" i="3"/>
  <c r="D327" i="3"/>
  <c r="AD326" i="3"/>
  <c r="AC326" i="3"/>
  <c r="AB326" i="3"/>
  <c r="Z326" i="3"/>
  <c r="Y326" i="3"/>
  <c r="V326" i="3"/>
  <c r="U326" i="3"/>
  <c r="T326" i="3"/>
  <c r="R326" i="3"/>
  <c r="Q326" i="3"/>
  <c r="N326" i="3"/>
  <c r="M326" i="3"/>
  <c r="L326" i="3"/>
  <c r="J326" i="3"/>
  <c r="I326" i="3"/>
  <c r="F326" i="3"/>
  <c r="E326" i="3"/>
  <c r="D326" i="3"/>
  <c r="AE325" i="3"/>
  <c r="AD325" i="3"/>
  <c r="AA325" i="3"/>
  <c r="Z325" i="3"/>
  <c r="Y325" i="3"/>
  <c r="W325" i="3"/>
  <c r="V325" i="3"/>
  <c r="S325" i="3"/>
  <c r="R325" i="3"/>
  <c r="Q325" i="3"/>
  <c r="O325" i="3"/>
  <c r="N325" i="3"/>
  <c r="K325" i="3"/>
  <c r="J325" i="3"/>
  <c r="I325" i="3"/>
  <c r="G325" i="3"/>
  <c r="F325" i="3"/>
  <c r="C325" i="3"/>
  <c r="AE324" i="3"/>
  <c r="AD324" i="3"/>
  <c r="AB324" i="3"/>
  <c r="AA324" i="3"/>
  <c r="X324" i="3"/>
  <c r="W324" i="3"/>
  <c r="V324" i="3"/>
  <c r="T324" i="3"/>
  <c r="S324" i="3"/>
  <c r="P324" i="3"/>
  <c r="O324" i="3"/>
  <c r="N324" i="3"/>
  <c r="L324" i="3"/>
  <c r="K324" i="3"/>
  <c r="H324" i="3"/>
  <c r="G324" i="3"/>
  <c r="F324" i="3"/>
  <c r="D324" i="3"/>
  <c r="C324" i="3"/>
  <c r="AC323" i="3"/>
  <c r="AB323" i="3"/>
  <c r="AA323" i="3"/>
  <c r="Y323" i="3"/>
  <c r="X323" i="3"/>
  <c r="W323" i="3"/>
  <c r="U323" i="3"/>
  <c r="T323" i="3"/>
  <c r="S323" i="3"/>
  <c r="Q323" i="3"/>
  <c r="P323" i="3"/>
  <c r="M323" i="3"/>
  <c r="L323" i="3"/>
  <c r="K323" i="3"/>
  <c r="I323" i="3"/>
  <c r="H323" i="3"/>
  <c r="G323" i="3"/>
  <c r="E323" i="3"/>
  <c r="D323" i="3"/>
  <c r="C323" i="3"/>
  <c r="AD322" i="3"/>
  <c r="AC322" i="3"/>
  <c r="AB322" i="3"/>
  <c r="Z322" i="3"/>
  <c r="Y322" i="3"/>
  <c r="X322" i="3"/>
  <c r="V322" i="3"/>
  <c r="U322" i="3"/>
  <c r="T322" i="3"/>
  <c r="R322" i="3"/>
  <c r="Q322" i="3"/>
  <c r="P322" i="3"/>
  <c r="N322" i="3"/>
  <c r="M322" i="3"/>
  <c r="L322" i="3"/>
  <c r="J322" i="3"/>
  <c r="I322" i="3"/>
  <c r="H322" i="3"/>
  <c r="F322" i="3"/>
  <c r="E322" i="3"/>
  <c r="D322" i="3"/>
  <c r="AE321" i="3"/>
  <c r="AD321" i="3"/>
  <c r="AC321" i="3"/>
  <c r="AA321" i="3"/>
  <c r="Z321" i="3"/>
  <c r="Y321" i="3"/>
  <c r="W321" i="3"/>
  <c r="V321" i="3"/>
  <c r="U321" i="3"/>
  <c r="S321" i="3"/>
  <c r="R321" i="3"/>
  <c r="Q321" i="3"/>
  <c r="O321" i="3"/>
  <c r="N321" i="3"/>
  <c r="M321" i="3"/>
  <c r="K321" i="3"/>
  <c r="J321" i="3"/>
  <c r="I321" i="3"/>
  <c r="G321" i="3"/>
  <c r="F321" i="3"/>
  <c r="E321" i="3"/>
  <c r="C321" i="3"/>
  <c r="AE320" i="3"/>
  <c r="AD320" i="3"/>
  <c r="AB320" i="3"/>
  <c r="AA320" i="3"/>
  <c r="Z320" i="3"/>
  <c r="X320" i="3"/>
  <c r="W320" i="3"/>
  <c r="V320" i="3"/>
  <c r="T320" i="3"/>
  <c r="S320" i="3"/>
  <c r="R320" i="3"/>
  <c r="P320" i="3"/>
  <c r="O320" i="3"/>
  <c r="N320" i="3"/>
  <c r="L320" i="3"/>
  <c r="K320" i="3"/>
  <c r="J320" i="3"/>
  <c r="H320" i="3"/>
  <c r="G320" i="3"/>
  <c r="F320" i="3"/>
  <c r="D320" i="3"/>
  <c r="C320" i="3"/>
  <c r="AE319" i="3"/>
  <c r="AC319" i="3"/>
  <c r="AB319" i="3"/>
  <c r="AA319" i="3"/>
  <c r="Y319" i="3"/>
  <c r="X319" i="3"/>
  <c r="W319" i="3"/>
  <c r="U319" i="3"/>
  <c r="T319" i="3"/>
  <c r="S319" i="3"/>
  <c r="Q319" i="3"/>
  <c r="P319" i="3"/>
  <c r="O319" i="3"/>
  <c r="M319" i="3"/>
  <c r="L319" i="3"/>
  <c r="K319" i="3"/>
  <c r="I319" i="3"/>
  <c r="H319" i="3"/>
  <c r="G319" i="3"/>
  <c r="E319" i="3"/>
  <c r="D319" i="3"/>
  <c r="C319" i="3"/>
  <c r="AD318" i="3"/>
  <c r="AC318" i="3"/>
  <c r="AB318" i="3"/>
  <c r="Z318" i="3"/>
  <c r="Y318" i="3"/>
  <c r="X318" i="3"/>
  <c r="V318" i="3"/>
  <c r="U318" i="3"/>
  <c r="T318" i="3"/>
  <c r="R318" i="3"/>
  <c r="Q318" i="3"/>
  <c r="P318" i="3"/>
  <c r="N318" i="3"/>
  <c r="M318" i="3"/>
  <c r="L318" i="3"/>
  <c r="J318" i="3"/>
  <c r="I318" i="3"/>
  <c r="H318" i="3"/>
  <c r="F318" i="3"/>
  <c r="E318" i="3"/>
  <c r="D318" i="3"/>
  <c r="AE317" i="3"/>
  <c r="AD317" i="3"/>
  <c r="AC317" i="3"/>
  <c r="AA317" i="3"/>
  <c r="Z317" i="3"/>
  <c r="Y317" i="3"/>
  <c r="W317" i="3"/>
  <c r="V317" i="3"/>
  <c r="U317" i="3"/>
  <c r="S317" i="3"/>
  <c r="R317" i="3"/>
  <c r="Q317" i="3"/>
  <c r="O317" i="3"/>
  <c r="N317" i="3"/>
  <c r="M317" i="3"/>
  <c r="K317" i="3"/>
  <c r="J317" i="3"/>
  <c r="I317" i="3"/>
  <c r="G317" i="3"/>
  <c r="F317" i="3"/>
  <c r="E317" i="3"/>
  <c r="C317" i="3"/>
  <c r="AE316" i="3"/>
  <c r="AD316" i="3"/>
  <c r="AB316" i="3"/>
  <c r="AA316" i="3"/>
  <c r="X316" i="3"/>
  <c r="W316" i="3"/>
  <c r="V316" i="3"/>
  <c r="T316" i="3"/>
  <c r="S316" i="3"/>
  <c r="R316" i="3"/>
  <c r="P316" i="3"/>
  <c r="O316" i="3"/>
  <c r="N316" i="3"/>
  <c r="L316" i="3"/>
  <c r="K316" i="3"/>
  <c r="J316" i="3"/>
  <c r="H316" i="3"/>
  <c r="G316" i="3"/>
  <c r="F316" i="3"/>
  <c r="D316" i="3"/>
  <c r="C316" i="3"/>
  <c r="AD314" i="3"/>
  <c r="AC314" i="3"/>
  <c r="AB314" i="3"/>
  <c r="Y314" i="3"/>
  <c r="X314" i="3"/>
  <c r="V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AD313" i="3"/>
  <c r="AC313" i="3"/>
  <c r="AB313" i="3"/>
  <c r="Z313" i="3"/>
  <c r="Y313" i="3"/>
  <c r="X313" i="3"/>
  <c r="V313" i="3"/>
  <c r="U313" i="3"/>
  <c r="T313" i="3"/>
  <c r="R313" i="3"/>
  <c r="Q313" i="3"/>
  <c r="P313" i="3"/>
  <c r="N313" i="3"/>
  <c r="M313" i="3"/>
  <c r="L313" i="3"/>
  <c r="J313" i="3"/>
  <c r="I313" i="3"/>
  <c r="H313" i="3"/>
  <c r="F313" i="3"/>
  <c r="E313" i="3"/>
  <c r="D313" i="3"/>
  <c r="C313" i="3"/>
  <c r="AC312" i="3"/>
  <c r="Y312" i="3"/>
  <c r="U312" i="3"/>
  <c r="Q312" i="3"/>
  <c r="M312" i="3"/>
  <c r="I312" i="3"/>
  <c r="E312" i="3"/>
  <c r="C312" i="3"/>
  <c r="AE311" i="3"/>
  <c r="AB311" i="3"/>
  <c r="AA311" i="3"/>
  <c r="X311" i="3"/>
  <c r="W311" i="3"/>
  <c r="T311" i="3"/>
  <c r="S311" i="3"/>
  <c r="P311" i="3"/>
  <c r="O311" i="3"/>
  <c r="L311" i="3"/>
  <c r="K311" i="3"/>
  <c r="H311" i="3"/>
  <c r="G311" i="3"/>
  <c r="D311" i="3"/>
  <c r="C311" i="3"/>
  <c r="AC310" i="3"/>
  <c r="AB310" i="3"/>
  <c r="Z310" i="3"/>
  <c r="Y310" i="3"/>
  <c r="X310" i="3"/>
  <c r="V310" i="3"/>
  <c r="U310" i="3"/>
  <c r="T310" i="3"/>
  <c r="R310" i="3"/>
  <c r="Q310" i="3"/>
  <c r="P310" i="3"/>
  <c r="M310" i="3"/>
  <c r="L310" i="3"/>
  <c r="J310" i="3"/>
  <c r="I310" i="3"/>
  <c r="H310" i="3"/>
  <c r="F310" i="3"/>
  <c r="E310" i="3"/>
  <c r="D310" i="3"/>
  <c r="AD309" i="3"/>
  <c r="AC309" i="3"/>
  <c r="AB309" i="3"/>
  <c r="Z309" i="3"/>
  <c r="Y309" i="3"/>
  <c r="X309" i="3"/>
  <c r="V309" i="3"/>
  <c r="U309" i="3"/>
  <c r="T309" i="3"/>
  <c r="R309" i="3"/>
  <c r="Q309" i="3"/>
  <c r="P309" i="3"/>
  <c r="N309" i="3"/>
  <c r="M309" i="3"/>
  <c r="L309" i="3"/>
  <c r="J309" i="3"/>
  <c r="I309" i="3"/>
  <c r="H309" i="3"/>
  <c r="F309" i="3"/>
  <c r="E309" i="3"/>
  <c r="D309" i="3"/>
  <c r="C309" i="3"/>
  <c r="AC308" i="3"/>
  <c r="Y308" i="3"/>
  <c r="U308" i="3"/>
  <c r="Q308" i="3"/>
  <c r="M308" i="3"/>
  <c r="K308" i="3"/>
  <c r="I308" i="3"/>
  <c r="E308" i="3"/>
  <c r="C308" i="3"/>
  <c r="AE307" i="3"/>
  <c r="AB307" i="3"/>
  <c r="AA307" i="3"/>
  <c r="X307" i="3"/>
  <c r="W307" i="3"/>
  <c r="T307" i="3"/>
  <c r="S307" i="3"/>
  <c r="P307" i="3"/>
  <c r="O307" i="3"/>
  <c r="L307" i="3"/>
  <c r="K307" i="3"/>
  <c r="H307" i="3"/>
  <c r="G307" i="3"/>
  <c r="D307" i="3"/>
  <c r="C307" i="3"/>
  <c r="AC306" i="3"/>
  <c r="AB306" i="3"/>
  <c r="AA306" i="3"/>
  <c r="Z306" i="3"/>
  <c r="Y306" i="3"/>
  <c r="X306" i="3"/>
  <c r="V306" i="3"/>
  <c r="U306" i="3"/>
  <c r="T306" i="3"/>
  <c r="Q306" i="3"/>
  <c r="P306" i="3"/>
  <c r="N306" i="3"/>
  <c r="M306" i="3"/>
  <c r="L306" i="3"/>
  <c r="J306" i="3"/>
  <c r="I306" i="3"/>
  <c r="H306" i="3"/>
  <c r="F306" i="3"/>
  <c r="E306" i="3"/>
  <c r="D306" i="3"/>
  <c r="AD305" i="3"/>
  <c r="AC305" i="3"/>
  <c r="AB305" i="3"/>
  <c r="Z305" i="3"/>
  <c r="Y305" i="3"/>
  <c r="X305" i="3"/>
  <c r="V305" i="3"/>
  <c r="U305" i="3"/>
  <c r="T305" i="3"/>
  <c r="R305" i="3"/>
  <c r="Q305" i="3"/>
  <c r="P305" i="3"/>
  <c r="N305" i="3"/>
  <c r="M305" i="3"/>
  <c r="L305" i="3"/>
  <c r="J305" i="3"/>
  <c r="I305" i="3"/>
  <c r="F305" i="3"/>
  <c r="E305" i="3"/>
  <c r="D305" i="3"/>
  <c r="C305" i="3"/>
  <c r="AC304" i="3"/>
  <c r="Y304" i="3"/>
  <c r="U304" i="3"/>
  <c r="Q304" i="3"/>
  <c r="M304" i="3"/>
  <c r="I304" i="3"/>
  <c r="E304" i="3"/>
  <c r="C304" i="3"/>
  <c r="C303" i="3"/>
  <c r="F303" i="3"/>
  <c r="G303" i="3"/>
  <c r="H303" i="3"/>
  <c r="J303" i="3"/>
  <c r="K303" i="3"/>
  <c r="N303" i="3"/>
  <c r="O303" i="3"/>
  <c r="P303" i="3"/>
  <c r="R303" i="3"/>
  <c r="S303" i="3"/>
  <c r="V303" i="3"/>
  <c r="W303" i="3"/>
  <c r="X303" i="3"/>
  <c r="Z303" i="3"/>
  <c r="AA303" i="3"/>
  <c r="AB303" i="3"/>
  <c r="AD303" i="3"/>
  <c r="AE303" i="3"/>
  <c r="D303" i="3"/>
  <c r="E303" i="3"/>
  <c r="I303" i="3"/>
  <c r="L303" i="3"/>
  <c r="M303" i="3"/>
  <c r="Q303" i="3"/>
  <c r="T303" i="3"/>
  <c r="U303" i="3"/>
  <c r="Y303" i="3"/>
  <c r="AC303" i="3"/>
  <c r="D304" i="3"/>
  <c r="H304" i="3"/>
  <c r="L304" i="3"/>
  <c r="P304" i="3"/>
  <c r="T304" i="3"/>
  <c r="X304" i="3"/>
  <c r="AB304" i="3"/>
  <c r="G305" i="3"/>
  <c r="H305" i="3"/>
  <c r="W305" i="3"/>
  <c r="R306" i="3"/>
  <c r="AD306" i="3"/>
  <c r="E307" i="3"/>
  <c r="I307" i="3"/>
  <c r="M307" i="3"/>
  <c r="Q307" i="3"/>
  <c r="U307" i="3"/>
  <c r="Y307" i="3"/>
  <c r="AC307" i="3"/>
  <c r="D308" i="3"/>
  <c r="H308" i="3"/>
  <c r="L308" i="3"/>
  <c r="P308" i="3"/>
  <c r="T308" i="3"/>
  <c r="X308" i="3"/>
  <c r="AB308" i="3"/>
  <c r="K309" i="3"/>
  <c r="N310" i="3"/>
  <c r="AD310" i="3"/>
  <c r="E311" i="3"/>
  <c r="I311" i="3"/>
  <c r="M311" i="3"/>
  <c r="Q311" i="3"/>
  <c r="U311" i="3"/>
  <c r="Y311" i="3"/>
  <c r="AC311" i="3"/>
  <c r="D312" i="3"/>
  <c r="H312" i="3"/>
  <c r="L312" i="3"/>
  <c r="P312" i="3"/>
  <c r="T312" i="3"/>
  <c r="X312" i="3"/>
  <c r="AB312" i="3"/>
  <c r="O313" i="3"/>
  <c r="J314" i="3"/>
  <c r="Z314" i="3"/>
  <c r="E316" i="3"/>
  <c r="I316" i="3"/>
  <c r="M316" i="3"/>
  <c r="Q316" i="3"/>
  <c r="U316" i="3"/>
  <c r="Y316" i="3"/>
  <c r="Z316" i="3"/>
  <c r="AC316" i="3"/>
  <c r="D317" i="3"/>
  <c r="H317" i="3"/>
  <c r="L317" i="3"/>
  <c r="P317" i="3"/>
  <c r="T317" i="3"/>
  <c r="X317" i="3"/>
  <c r="AB317" i="3"/>
  <c r="C318" i="3"/>
  <c r="G318" i="3"/>
  <c r="K318" i="3"/>
  <c r="O318" i="3"/>
  <c r="S318" i="3"/>
  <c r="W318" i="3"/>
  <c r="AA318" i="3"/>
  <c r="AE318" i="3"/>
  <c r="F319" i="3"/>
  <c r="J319" i="3"/>
  <c r="N319" i="3"/>
  <c r="R319" i="3"/>
  <c r="V319" i="3"/>
  <c r="Z319" i="3"/>
  <c r="AD319" i="3"/>
  <c r="E320" i="3"/>
  <c r="I320" i="3"/>
  <c r="M320" i="3"/>
  <c r="Q320" i="3"/>
  <c r="U320" i="3"/>
  <c r="Y320" i="3"/>
  <c r="AC320" i="3"/>
  <c r="D321" i="3"/>
  <c r="H321" i="3"/>
  <c r="L321" i="3"/>
  <c r="P321" i="3"/>
  <c r="T321" i="3"/>
  <c r="X321" i="3"/>
  <c r="AB321" i="3"/>
  <c r="C322" i="3"/>
  <c r="G322" i="3"/>
  <c r="K322" i="3"/>
  <c r="O322" i="3"/>
  <c r="S322" i="3"/>
  <c r="W322" i="3"/>
  <c r="AA322" i="3"/>
  <c r="AE322" i="3"/>
  <c r="F323" i="3"/>
  <c r="J323" i="3"/>
  <c r="N323" i="3"/>
  <c r="O323" i="3"/>
  <c r="R323" i="3"/>
  <c r="V323" i="3"/>
  <c r="Z323" i="3"/>
  <c r="AD323" i="3"/>
  <c r="AE323" i="3"/>
  <c r="E324" i="3"/>
  <c r="I324" i="3"/>
  <c r="J324" i="3"/>
  <c r="M324" i="3"/>
  <c r="Q324" i="3"/>
  <c r="R324" i="3"/>
  <c r="U324" i="3"/>
  <c r="Y324" i="3"/>
  <c r="Z324" i="3"/>
  <c r="AC324" i="3"/>
  <c r="D325" i="3"/>
  <c r="E325" i="3"/>
  <c r="H325" i="3"/>
  <c r="L325" i="3"/>
  <c r="M325" i="3"/>
  <c r="P325" i="3"/>
  <c r="T325" i="3"/>
  <c r="U325" i="3"/>
  <c r="X325" i="3"/>
  <c r="AB325" i="3"/>
  <c r="AC325" i="3"/>
  <c r="C326" i="3"/>
  <c r="G326" i="3"/>
  <c r="H326" i="3"/>
  <c r="K326" i="3"/>
  <c r="O326" i="3"/>
  <c r="P326" i="3"/>
  <c r="S326" i="3"/>
  <c r="W326" i="3"/>
  <c r="X326" i="3"/>
  <c r="AA326" i="3"/>
  <c r="AE326" i="3"/>
  <c r="C327" i="3"/>
  <c r="F327" i="3"/>
  <c r="J327" i="3"/>
  <c r="K327" i="3"/>
  <c r="N327" i="3"/>
  <c r="R327" i="3"/>
  <c r="S327" i="3"/>
  <c r="V327" i="3"/>
  <c r="Z327" i="3"/>
  <c r="AA327" i="3"/>
  <c r="AD327" i="3"/>
  <c r="E329" i="3"/>
  <c r="F329" i="3"/>
  <c r="I329" i="3"/>
  <c r="M329" i="3"/>
  <c r="N329" i="3"/>
  <c r="Q329" i="3"/>
  <c r="U329" i="3"/>
  <c r="V329" i="3"/>
  <c r="Y329" i="3"/>
  <c r="AC329" i="3"/>
  <c r="AD329" i="3"/>
  <c r="D330" i="3"/>
  <c r="H330" i="3"/>
  <c r="I330" i="3"/>
  <c r="L330" i="3"/>
  <c r="P330" i="3"/>
  <c r="Q330" i="3"/>
  <c r="T330" i="3"/>
  <c r="X330" i="3"/>
  <c r="Y330" i="3"/>
  <c r="AB330" i="3"/>
  <c r="C331" i="3"/>
  <c r="D331" i="3"/>
  <c r="G331" i="3"/>
  <c r="K331" i="3"/>
  <c r="L331" i="3"/>
  <c r="O331" i="3"/>
  <c r="S331" i="3"/>
  <c r="T331" i="3"/>
  <c r="W331" i="3"/>
  <c r="AA331" i="3"/>
  <c r="AB331" i="3"/>
  <c r="AE331" i="3"/>
  <c r="F332" i="3"/>
  <c r="G332" i="3"/>
  <c r="J332" i="3"/>
  <c r="N332" i="3"/>
  <c r="O332" i="3"/>
  <c r="R332" i="3"/>
  <c r="V332" i="3"/>
  <c r="W332" i="3"/>
  <c r="Z332" i="3"/>
  <c r="AD332" i="3"/>
  <c r="AE332" i="3"/>
  <c r="E333" i="3"/>
  <c r="I333" i="3"/>
  <c r="J333" i="3"/>
  <c r="M333" i="3"/>
  <c r="Q333" i="3"/>
  <c r="R333" i="3"/>
  <c r="U333" i="3"/>
  <c r="Y333" i="3"/>
  <c r="Z333" i="3"/>
  <c r="AC333" i="3"/>
  <c r="D334" i="3"/>
  <c r="E334" i="3"/>
  <c r="H334" i="3"/>
  <c r="L334" i="3"/>
  <c r="M334" i="3"/>
  <c r="P334" i="3"/>
  <c r="T334" i="3"/>
  <c r="U334" i="3"/>
  <c r="X334" i="3"/>
  <c r="AB334" i="3"/>
  <c r="AC334" i="3"/>
  <c r="C335" i="3"/>
  <c r="G335" i="3"/>
  <c r="H335" i="3"/>
  <c r="K335" i="3"/>
  <c r="O335" i="3"/>
  <c r="P335" i="3"/>
  <c r="S335" i="3"/>
  <c r="W335" i="3"/>
  <c r="X335" i="3"/>
  <c r="AA335" i="3"/>
  <c r="AE335" i="3"/>
  <c r="C336" i="3"/>
  <c r="F336" i="3"/>
  <c r="J336" i="3"/>
  <c r="K336" i="3"/>
  <c r="N336" i="3"/>
  <c r="R336" i="3"/>
  <c r="S336" i="3"/>
  <c r="V336" i="3"/>
  <c r="Z336" i="3"/>
  <c r="AA336" i="3"/>
  <c r="AD336" i="3"/>
  <c r="E337" i="3"/>
  <c r="F337" i="3"/>
  <c r="I337" i="3"/>
  <c r="M337" i="3"/>
  <c r="N337" i="3"/>
  <c r="Q337" i="3"/>
  <c r="U337" i="3"/>
  <c r="V337" i="3"/>
  <c r="Y337" i="3"/>
  <c r="AC337" i="3"/>
  <c r="AD337" i="3"/>
  <c r="D338" i="3"/>
  <c r="H338" i="3"/>
  <c r="I338" i="3"/>
  <c r="L338" i="3"/>
  <c r="P338" i="3"/>
  <c r="Q338" i="3"/>
  <c r="T338" i="3"/>
  <c r="X338" i="3"/>
  <c r="Y338" i="3"/>
  <c r="AB338" i="3"/>
  <c r="C339" i="3"/>
  <c r="D339" i="3"/>
  <c r="G339" i="3"/>
  <c r="K339" i="3"/>
  <c r="L339" i="3"/>
  <c r="O339" i="3"/>
  <c r="S339" i="3"/>
  <c r="T339" i="3"/>
  <c r="W339" i="3"/>
  <c r="AA339" i="3"/>
  <c r="AB339" i="3"/>
  <c r="AE339" i="3"/>
  <c r="F340" i="3"/>
  <c r="G340" i="3"/>
  <c r="J340" i="3"/>
  <c r="M340" i="3"/>
  <c r="N340" i="3"/>
  <c r="O340" i="3"/>
  <c r="R340" i="3"/>
  <c r="S340" i="3"/>
  <c r="V340" i="3"/>
  <c r="W340" i="3"/>
  <c r="Z340" i="3"/>
  <c r="AA340" i="3"/>
  <c r="AD340" i="3"/>
  <c r="AE340" i="3"/>
  <c r="E342" i="3"/>
  <c r="F342" i="3"/>
  <c r="I342" i="3"/>
  <c r="J342" i="3"/>
  <c r="M342" i="3"/>
  <c r="N342" i="3"/>
  <c r="Q342" i="3"/>
  <c r="R342" i="3"/>
  <c r="U342" i="3"/>
  <c r="V342" i="3"/>
  <c r="Y342" i="3"/>
  <c r="Z342" i="3"/>
  <c r="AC342" i="3"/>
  <c r="AD342" i="3"/>
  <c r="D343" i="3"/>
  <c r="E343" i="3"/>
  <c r="H343" i="3"/>
  <c r="I343" i="3"/>
  <c r="L343" i="3"/>
  <c r="M343" i="3"/>
  <c r="P343" i="3"/>
  <c r="Q343" i="3"/>
  <c r="T343" i="3"/>
  <c r="U343" i="3"/>
  <c r="X343" i="3"/>
  <c r="Y343" i="3"/>
  <c r="AB343" i="3"/>
  <c r="AC343" i="3"/>
  <c r="C344" i="3"/>
  <c r="D344" i="3"/>
  <c r="G344" i="3"/>
  <c r="H344" i="3"/>
  <c r="K344" i="3"/>
  <c r="L344" i="3"/>
  <c r="O344" i="3"/>
  <c r="P344" i="3"/>
  <c r="S344" i="3"/>
  <c r="T344" i="3"/>
  <c r="W344" i="3"/>
  <c r="X344" i="3"/>
  <c r="AA344" i="3"/>
  <c r="AB344" i="3"/>
  <c r="AE344" i="3"/>
  <c r="C345" i="3"/>
  <c r="E345" i="3"/>
  <c r="F345" i="3"/>
  <c r="G345" i="3"/>
  <c r="J345" i="3"/>
  <c r="N345" i="3"/>
  <c r="O345" i="3"/>
  <c r="R345" i="3"/>
  <c r="U345" i="3"/>
  <c r="V345" i="3"/>
  <c r="W345" i="3"/>
  <c r="Z345" i="3"/>
  <c r="AA345" i="3"/>
  <c r="AD345" i="3"/>
  <c r="AE345" i="3"/>
  <c r="E346" i="3"/>
  <c r="F346" i="3"/>
  <c r="I346" i="3"/>
  <c r="J346" i="3"/>
  <c r="M346" i="3"/>
  <c r="N346" i="3"/>
  <c r="Q346" i="3"/>
  <c r="R346" i="3"/>
  <c r="U346" i="3"/>
  <c r="V346" i="3"/>
  <c r="Y346" i="3"/>
  <c r="Z346" i="3"/>
  <c r="AA346" i="3"/>
  <c r="AC346" i="3"/>
  <c r="AD346" i="3"/>
  <c r="AE346" i="3"/>
  <c r="D347" i="3"/>
  <c r="E347" i="3"/>
  <c r="F347" i="3"/>
  <c r="H347" i="3"/>
  <c r="J347" i="3"/>
  <c r="L347" i="3"/>
  <c r="M347" i="3"/>
  <c r="N347" i="3"/>
  <c r="P347" i="3"/>
  <c r="Q347" i="3"/>
  <c r="R347" i="3"/>
  <c r="T347" i="3"/>
  <c r="U347" i="3"/>
  <c r="V347" i="3"/>
  <c r="X347" i="3"/>
  <c r="Z347" i="3"/>
  <c r="AB347" i="3"/>
  <c r="AC347" i="3"/>
  <c r="AD347" i="3"/>
  <c r="C348" i="3"/>
  <c r="D348" i="3"/>
  <c r="E348" i="3"/>
  <c r="G348" i="3"/>
  <c r="H348" i="3"/>
  <c r="I348" i="3"/>
  <c r="K348" i="3"/>
  <c r="M348" i="3"/>
  <c r="O348" i="3"/>
  <c r="P348" i="3"/>
  <c r="Q348" i="3"/>
  <c r="S348" i="3"/>
  <c r="T348" i="3"/>
  <c r="U348" i="3"/>
  <c r="W348" i="3"/>
  <c r="X348" i="3"/>
  <c r="Y348" i="3"/>
  <c r="AA348" i="3"/>
  <c r="AC348" i="3"/>
  <c r="AE348" i="3"/>
  <c r="R18" i="66" l="1"/>
  <c r="S18" i="66" s="1"/>
  <c r="K9" i="68"/>
  <c r="K9" i="66"/>
  <c r="K20" i="66"/>
  <c r="K22" i="66"/>
  <c r="K23" i="66"/>
  <c r="K8" i="66"/>
  <c r="R9" i="66" s="1"/>
  <c r="S9" i="66" s="1"/>
  <c r="K23" i="68"/>
  <c r="K20" i="68"/>
  <c r="K22" i="68"/>
  <c r="K8" i="68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R8" i="66" l="1"/>
  <c r="S8" i="66" s="1"/>
  <c r="R12" i="66"/>
  <c r="S12" i="66" s="1"/>
  <c r="R28" i="66"/>
  <c r="S28" i="66" s="1"/>
  <c r="R25" i="66"/>
  <c r="S25" i="66" s="1"/>
  <c r="R19" i="66"/>
  <c r="S19" i="66" s="1"/>
  <c r="R10" i="66"/>
  <c r="S10" i="66" s="1"/>
  <c r="R16" i="66"/>
  <c r="S16" i="66" s="1"/>
  <c r="C141" i="2"/>
  <c r="C116" i="2"/>
  <c r="C130" i="2" l="1"/>
  <c r="C122" i="2" s="1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AA277" i="65" s="1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S277" i="65" s="1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K277" i="65" s="1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C277" i="65" s="1"/>
  <c r="AE277" i="65"/>
  <c r="AC277" i="65"/>
  <c r="Y277" i="65"/>
  <c r="W277" i="65"/>
  <c r="U277" i="65"/>
  <c r="Q277" i="65"/>
  <c r="O277" i="65"/>
  <c r="M277" i="65"/>
  <c r="I277" i="65"/>
  <c r="G277" i="65"/>
  <c r="E277" i="65"/>
  <c r="AE272" i="65"/>
  <c r="AD272" i="65"/>
  <c r="AD270" i="65" s="1"/>
  <c r="AD269" i="65" s="1"/>
  <c r="AC272" i="65"/>
  <c r="AB272" i="65"/>
  <c r="AB270" i="65" s="1"/>
  <c r="AB269" i="65" s="1"/>
  <c r="AA272" i="65"/>
  <c r="AA270" i="65" s="1"/>
  <c r="AA269" i="65" s="1"/>
  <c r="Z272" i="65"/>
  <c r="Z270" i="65" s="1"/>
  <c r="Z269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S270" i="65" s="1"/>
  <c r="S269" i="65" s="1"/>
  <c r="R272" i="65"/>
  <c r="R270" i="65" s="1"/>
  <c r="R269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K270" i="65" s="1"/>
  <c r="K269" i="65" s="1"/>
  <c r="J272" i="65"/>
  <c r="J270" i="65" s="1"/>
  <c r="J269" i="65" s="1"/>
  <c r="I272" i="65"/>
  <c r="H272" i="65"/>
  <c r="H270" i="65" s="1"/>
  <c r="H269" i="65" s="1"/>
  <c r="G272" i="65"/>
  <c r="F272" i="65"/>
  <c r="F270" i="65" s="1"/>
  <c r="F269" i="65" s="1"/>
  <c r="E272" i="65"/>
  <c r="D272" i="65"/>
  <c r="D270" i="65" s="1"/>
  <c r="D269" i="65" s="1"/>
  <c r="C272" i="65"/>
  <c r="C270" i="65" s="1"/>
  <c r="C269" i="65" s="1"/>
  <c r="AE270" i="65"/>
  <c r="AE269" i="65" s="1"/>
  <c r="AC270" i="65"/>
  <c r="AC269" i="65" s="1"/>
  <c r="Y270" i="65"/>
  <c r="Y269" i="65" s="1"/>
  <c r="W270" i="65"/>
  <c r="W269" i="65" s="1"/>
  <c r="U270" i="65"/>
  <c r="U269" i="65" s="1"/>
  <c r="Q270" i="65"/>
  <c r="Q269" i="65" s="1"/>
  <c r="O270" i="65"/>
  <c r="O269" i="65" s="1"/>
  <c r="M270" i="65"/>
  <c r="M269" i="65" s="1"/>
  <c r="I270" i="65"/>
  <c r="I269" i="65" s="1"/>
  <c r="G270" i="65"/>
  <c r="G269" i="65" s="1"/>
  <c r="E270" i="65"/>
  <c r="E269" i="65" s="1"/>
  <c r="V269" i="65"/>
  <c r="AE260" i="65"/>
  <c r="AE258" i="65" s="1"/>
  <c r="AE257" i="65" s="1"/>
  <c r="AD260" i="65"/>
  <c r="AC260" i="65"/>
  <c r="AC258" i="65" s="1"/>
  <c r="AB260" i="65"/>
  <c r="AB258" i="65" s="1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T258" i="65" s="1"/>
  <c r="S260" i="65"/>
  <c r="S258" i="65" s="1"/>
  <c r="R260" i="65"/>
  <c r="Q260" i="65"/>
  <c r="Q258" i="65" s="1"/>
  <c r="Q257" i="65" s="1"/>
  <c r="P260" i="65"/>
  <c r="O260" i="65"/>
  <c r="O258" i="65" s="1"/>
  <c r="O257" i="65" s="1"/>
  <c r="N260" i="65"/>
  <c r="M260" i="65"/>
  <c r="M258" i="65" s="1"/>
  <c r="L260" i="65"/>
  <c r="L258" i="65" s="1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D258" i="65" s="1"/>
  <c r="C260" i="65"/>
  <c r="C258" i="65" s="1"/>
  <c r="AD258" i="65"/>
  <c r="Z258" i="65"/>
  <c r="X258" i="65"/>
  <c r="X257" i="65" s="1"/>
  <c r="V258" i="65"/>
  <c r="R258" i="65"/>
  <c r="P258" i="65"/>
  <c r="P257" i="65" s="1"/>
  <c r="N258" i="65"/>
  <c r="J258" i="65"/>
  <c r="H258" i="65"/>
  <c r="H257" i="65" s="1"/>
  <c r="F258" i="65"/>
  <c r="AC257" i="65"/>
  <c r="Y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B240" i="65" s="1"/>
  <c r="AA244" i="65"/>
  <c r="AA240" i="65" s="1"/>
  <c r="Z244" i="65"/>
  <c r="Y244" i="65"/>
  <c r="Y240" i="65" s="1"/>
  <c r="X244" i="65"/>
  <c r="X240" i="65" s="1"/>
  <c r="W244" i="65"/>
  <c r="W240" i="65" s="1"/>
  <c r="V244" i="65"/>
  <c r="U244" i="65"/>
  <c r="U240" i="65" s="1"/>
  <c r="T244" i="65"/>
  <c r="T240" i="65" s="1"/>
  <c r="S244" i="65"/>
  <c r="S240" i="65" s="1"/>
  <c r="R244" i="65"/>
  <c r="Q244" i="65"/>
  <c r="Q240" i="65" s="1"/>
  <c r="P244" i="65"/>
  <c r="P240" i="65" s="1"/>
  <c r="O244" i="65"/>
  <c r="O240" i="65" s="1"/>
  <c r="N244" i="65"/>
  <c r="M244" i="65"/>
  <c r="M240" i="65" s="1"/>
  <c r="L244" i="65"/>
  <c r="L240" i="65" s="1"/>
  <c r="K244" i="65"/>
  <c r="K240" i="65" s="1"/>
  <c r="J244" i="65"/>
  <c r="I244" i="65"/>
  <c r="I240" i="65" s="1"/>
  <c r="H244" i="65"/>
  <c r="H240" i="65" s="1"/>
  <c r="G244" i="65"/>
  <c r="G240" i="65" s="1"/>
  <c r="F244" i="65"/>
  <c r="E244" i="65"/>
  <c r="E240" i="65" s="1"/>
  <c r="D244" i="65"/>
  <c r="D240" i="65" s="1"/>
  <c r="C244" i="65"/>
  <c r="C240" i="65" s="1"/>
  <c r="AD240" i="65"/>
  <c r="Z240" i="65"/>
  <c r="V240" i="65"/>
  <c r="R240" i="65"/>
  <c r="N240" i="65"/>
  <c r="J240" i="65"/>
  <c r="F240" i="65"/>
  <c r="AE237" i="65"/>
  <c r="AE230" i="65" s="1"/>
  <c r="AD237" i="65"/>
  <c r="AC237" i="65"/>
  <c r="AC230" i="65" s="1"/>
  <c r="AB237" i="65"/>
  <c r="AB230" i="65" s="1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T230" i="65" s="1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L230" i="65" s="1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D230" i="65" s="1"/>
  <c r="C237" i="65"/>
  <c r="C230" i="65" s="1"/>
  <c r="AD230" i="65"/>
  <c r="Z230" i="65"/>
  <c r="X230" i="65"/>
  <c r="V230" i="65"/>
  <c r="R230" i="65"/>
  <c r="P230" i="65"/>
  <c r="N230" i="65"/>
  <c r="J230" i="65"/>
  <c r="H230" i="65"/>
  <c r="F230" i="65"/>
  <c r="AE226" i="65"/>
  <c r="AD226" i="65"/>
  <c r="AC226" i="65"/>
  <c r="AB226" i="65"/>
  <c r="AA226" i="65"/>
  <c r="Z226" i="65"/>
  <c r="Y226" i="65"/>
  <c r="X226" i="65"/>
  <c r="W226" i="65"/>
  <c r="V226" i="65"/>
  <c r="V216" i="65" s="1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J216" i="65" s="1"/>
  <c r="I226" i="65"/>
  <c r="H226" i="65"/>
  <c r="G226" i="65"/>
  <c r="F226" i="65"/>
  <c r="F216" i="65" s="1"/>
  <c r="E226" i="65"/>
  <c r="D226" i="65"/>
  <c r="C226" i="65"/>
  <c r="AE219" i="65"/>
  <c r="AE217" i="65" s="1"/>
  <c r="AE216" i="65" s="1"/>
  <c r="AD219" i="65"/>
  <c r="AD217" i="65" s="1"/>
  <c r="AC219" i="65"/>
  <c r="AB219" i="65"/>
  <c r="AB217" i="65" s="1"/>
  <c r="AA219" i="65"/>
  <c r="AA217" i="65" s="1"/>
  <c r="Z219" i="65"/>
  <c r="Z217" i="65" s="1"/>
  <c r="Y219" i="65"/>
  <c r="X219" i="65"/>
  <c r="X217" i="65" s="1"/>
  <c r="W219" i="65"/>
  <c r="W217" i="65" s="1"/>
  <c r="W216" i="65" s="1"/>
  <c r="V219" i="65"/>
  <c r="V217" i="65" s="1"/>
  <c r="U219" i="65"/>
  <c r="T219" i="65"/>
  <c r="T217" i="65" s="1"/>
  <c r="S219" i="65"/>
  <c r="S217" i="65" s="1"/>
  <c r="R219" i="65"/>
  <c r="R217" i="65" s="1"/>
  <c r="Q219" i="65"/>
  <c r="P219" i="65"/>
  <c r="P217" i="65" s="1"/>
  <c r="O219" i="65"/>
  <c r="O217" i="65" s="1"/>
  <c r="O216" i="65" s="1"/>
  <c r="N219" i="65"/>
  <c r="N217" i="65" s="1"/>
  <c r="M219" i="65"/>
  <c r="L219" i="65"/>
  <c r="L217" i="65" s="1"/>
  <c r="K219" i="65"/>
  <c r="K217" i="65" s="1"/>
  <c r="J219" i="65"/>
  <c r="J217" i="65" s="1"/>
  <c r="I219" i="65"/>
  <c r="H219" i="65"/>
  <c r="H217" i="65" s="1"/>
  <c r="G219" i="65"/>
  <c r="G217" i="65" s="1"/>
  <c r="G216" i="65" s="1"/>
  <c r="F219" i="65"/>
  <c r="F217" i="65" s="1"/>
  <c r="E219" i="65"/>
  <c r="D219" i="65"/>
  <c r="D217" i="65" s="1"/>
  <c r="C219" i="65"/>
  <c r="C217" i="65" s="1"/>
  <c r="AC217" i="65"/>
  <c r="Y217" i="65"/>
  <c r="U217" i="65"/>
  <c r="Q217" i="65"/>
  <c r="M217" i="65"/>
  <c r="I217" i="65"/>
  <c r="E217" i="65"/>
  <c r="Z216" i="65"/>
  <c r="AE213" i="65"/>
  <c r="AE206" i="65" s="1"/>
  <c r="AD213" i="65"/>
  <c r="AC213" i="65"/>
  <c r="AC206" i="65" s="1"/>
  <c r="AB213" i="65"/>
  <c r="AB206" i="65" s="1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T206" i="65" s="1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L206" i="65" s="1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D206" i="65" s="1"/>
  <c r="C213" i="65"/>
  <c r="C206" i="65" s="1"/>
  <c r="AD206" i="65"/>
  <c r="Z206" i="65"/>
  <c r="X206" i="65"/>
  <c r="V206" i="65"/>
  <c r="R206" i="65"/>
  <c r="P206" i="65"/>
  <c r="N206" i="65"/>
  <c r="J206" i="65"/>
  <c r="H206" i="65"/>
  <c r="F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E193" i="65" s="1"/>
  <c r="AE192" i="65" s="1"/>
  <c r="AD195" i="65"/>
  <c r="AD193" i="65" s="1"/>
  <c r="AC195" i="65"/>
  <c r="AB195" i="65"/>
  <c r="AB193" i="65" s="1"/>
  <c r="AA195" i="65"/>
  <c r="AA193" i="65" s="1"/>
  <c r="AA192" i="65" s="1"/>
  <c r="Z195" i="65"/>
  <c r="Z193" i="65" s="1"/>
  <c r="Y195" i="65"/>
  <c r="X195" i="65"/>
  <c r="X193" i="65" s="1"/>
  <c r="W195" i="65"/>
  <c r="W193" i="65" s="1"/>
  <c r="W192" i="65" s="1"/>
  <c r="V195" i="65"/>
  <c r="V193" i="65" s="1"/>
  <c r="U195" i="65"/>
  <c r="T195" i="65"/>
  <c r="T193" i="65" s="1"/>
  <c r="S195" i="65"/>
  <c r="S193" i="65" s="1"/>
  <c r="S192" i="65" s="1"/>
  <c r="R195" i="65"/>
  <c r="R193" i="65" s="1"/>
  <c r="Q195" i="65"/>
  <c r="P195" i="65"/>
  <c r="P193" i="65" s="1"/>
  <c r="O195" i="65"/>
  <c r="O193" i="65" s="1"/>
  <c r="O192" i="65" s="1"/>
  <c r="N195" i="65"/>
  <c r="N193" i="65" s="1"/>
  <c r="M195" i="65"/>
  <c r="L195" i="65"/>
  <c r="L193" i="65" s="1"/>
  <c r="K195" i="65"/>
  <c r="K193" i="65" s="1"/>
  <c r="K192" i="65" s="1"/>
  <c r="J195" i="65"/>
  <c r="J193" i="65" s="1"/>
  <c r="I195" i="65"/>
  <c r="H195" i="65"/>
  <c r="H193" i="65" s="1"/>
  <c r="G195" i="65"/>
  <c r="G193" i="65" s="1"/>
  <c r="G192" i="65" s="1"/>
  <c r="F195" i="65"/>
  <c r="F193" i="65" s="1"/>
  <c r="E195" i="65"/>
  <c r="D195" i="65"/>
  <c r="D193" i="65" s="1"/>
  <c r="C195" i="65"/>
  <c r="C193" i="65" s="1"/>
  <c r="C192" i="65" s="1"/>
  <c r="AC193" i="65"/>
  <c r="AC192" i="65" s="1"/>
  <c r="Y193" i="65"/>
  <c r="U193" i="65"/>
  <c r="U192" i="65" s="1"/>
  <c r="Q193" i="65"/>
  <c r="M193" i="65"/>
  <c r="M192" i="65" s="1"/>
  <c r="I193" i="65"/>
  <c r="E193" i="65"/>
  <c r="E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 s="1"/>
  <c r="AB174" i="65" s="1"/>
  <c r="AA174" i="65" s="1"/>
  <c r="Z174" i="65" s="1"/>
  <c r="Y174" i="65" s="1"/>
  <c r="X174" i="65" s="1"/>
  <c r="W174" i="65" s="1"/>
  <c r="V174" i="65" s="1"/>
  <c r="U174" i="65" s="1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/>
  <c r="AC160" i="65" s="1"/>
  <c r="AB160" i="65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125" i="72" l="1"/>
  <c r="C27" i="73"/>
  <c r="D27" i="73" s="1"/>
  <c r="C56" i="73"/>
  <c r="D56" i="73" s="1"/>
  <c r="C146" i="72"/>
  <c r="C66" i="73"/>
  <c r="D66" i="73" s="1"/>
  <c r="C155" i="72"/>
  <c r="C48" i="73"/>
  <c r="D48" i="73" s="1"/>
  <c r="C138" i="72"/>
  <c r="C57" i="73"/>
  <c r="D57" i="73" s="1"/>
  <c r="C147" i="72"/>
  <c r="C49" i="73"/>
  <c r="D49" i="73" s="1"/>
  <c r="C139" i="72"/>
  <c r="C60" i="73"/>
  <c r="D60" i="73" s="1"/>
  <c r="C150" i="72"/>
  <c r="C52" i="73"/>
  <c r="D52" i="73" s="1"/>
  <c r="C142" i="72"/>
  <c r="L192" i="65"/>
  <c r="T192" i="65"/>
  <c r="L216" i="65"/>
  <c r="T216" i="65"/>
  <c r="Z257" i="65"/>
  <c r="E216" i="65"/>
  <c r="M216" i="65"/>
  <c r="U216" i="65"/>
  <c r="U191" i="65" s="1"/>
  <c r="AC216" i="65"/>
  <c r="H192" i="65"/>
  <c r="X192" i="65"/>
  <c r="D216" i="65"/>
  <c r="F192" i="65"/>
  <c r="J192" i="65"/>
  <c r="N192" i="65"/>
  <c r="R192" i="65"/>
  <c r="V192" i="65"/>
  <c r="Z192" i="65"/>
  <c r="AD192" i="65"/>
  <c r="N216" i="65"/>
  <c r="R216" i="65"/>
  <c r="AD216" i="65"/>
  <c r="D192" i="65"/>
  <c r="AB192" i="65"/>
  <c r="AB216" i="65"/>
  <c r="J257" i="65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F53" i="65" s="1"/>
  <c r="F461" i="65" s="1"/>
  <c r="J56" i="65"/>
  <c r="N56" i="65"/>
  <c r="N53" i="65" s="1"/>
  <c r="N461" i="65" s="1"/>
  <c r="R56" i="65"/>
  <c r="R53" i="65" s="1"/>
  <c r="R461" i="65" s="1"/>
  <c r="V56" i="65"/>
  <c r="Z56" i="65"/>
  <c r="Z53" i="65" s="1"/>
  <c r="Z461" i="65" s="1"/>
  <c r="AD56" i="65"/>
  <c r="AD53" i="65" s="1"/>
  <c r="AD461" i="65" s="1"/>
  <c r="C62" i="65"/>
  <c r="C60" i="65" s="1"/>
  <c r="C462" i="65" s="1"/>
  <c r="J62" i="65"/>
  <c r="J60" i="65" s="1"/>
  <c r="J462" i="65" s="1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M36" i="65"/>
  <c r="M35" i="65" s="1"/>
  <c r="Q36" i="65"/>
  <c r="U36" i="65"/>
  <c r="Y36" i="65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J53" i="65"/>
  <c r="J461" i="65" s="1"/>
  <c r="V53" i="65"/>
  <c r="V461" i="65" s="1"/>
  <c r="C56" i="65"/>
  <c r="C53" i="65" s="1"/>
  <c r="C461" i="65" s="1"/>
  <c r="G56" i="65"/>
  <c r="G53" i="65" s="1"/>
  <c r="G461" i="65" s="1"/>
  <c r="K56" i="65"/>
  <c r="K53" i="65" s="1"/>
  <c r="K461" i="65" s="1"/>
  <c r="O56" i="65"/>
  <c r="S56" i="65"/>
  <c r="S53" i="65" s="1"/>
  <c r="S461" i="65" s="1"/>
  <c r="W56" i="65"/>
  <c r="W53" i="65" s="1"/>
  <c r="W461" i="65" s="1"/>
  <c r="AA56" i="65"/>
  <c r="AA53" i="65" s="1"/>
  <c r="AA461" i="65" s="1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O53" i="65"/>
  <c r="O461" i="65" s="1"/>
  <c r="AE53" i="65"/>
  <c r="AE461" i="65" s="1"/>
  <c r="D56" i="65"/>
  <c r="H56" i="65"/>
  <c r="H53" i="65" s="1"/>
  <c r="H461" i="65" s="1"/>
  <c r="L56" i="65"/>
  <c r="L53" i="65" s="1"/>
  <c r="L461" i="65" s="1"/>
  <c r="P56" i="65"/>
  <c r="T56" i="65"/>
  <c r="X56" i="65"/>
  <c r="X53" i="65" s="1"/>
  <c r="X461" i="65" s="1"/>
  <c r="AB56" i="65"/>
  <c r="AB53" i="65" s="1"/>
  <c r="AB461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Q9" i="65"/>
  <c r="U9" i="65"/>
  <c r="U8" i="65" s="1"/>
  <c r="Y9" i="65"/>
  <c r="Y8" i="65" s="1"/>
  <c r="AC9" i="65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V32" i="65"/>
  <c r="Z32" i="65"/>
  <c r="AD32" i="65"/>
  <c r="C36" i="65"/>
  <c r="G36" i="65"/>
  <c r="K36" i="65"/>
  <c r="K35" i="65" s="1"/>
  <c r="O36" i="65"/>
  <c r="S36" i="65"/>
  <c r="W36" i="65"/>
  <c r="AA36" i="65"/>
  <c r="AA35" i="65" s="1"/>
  <c r="AE36" i="65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P53" i="65"/>
  <c r="P461" i="65" s="1"/>
  <c r="T53" i="65"/>
  <c r="T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H81" i="65" s="1"/>
  <c r="M84" i="65"/>
  <c r="M81" i="65" s="1"/>
  <c r="R84" i="65"/>
  <c r="R81" i="65" s="1"/>
  <c r="X84" i="65"/>
  <c r="AC84" i="65"/>
  <c r="G94" i="65"/>
  <c r="G91" i="65" s="1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W60" i="65" s="1"/>
  <c r="W462" i="65" s="1"/>
  <c r="AA62" i="65"/>
  <c r="AA60" i="65" s="1"/>
  <c r="AA462" i="65" s="1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N81" i="65" s="1"/>
  <c r="T84" i="65"/>
  <c r="T81" i="65" s="1"/>
  <c r="Y84" i="65"/>
  <c r="Y81" i="65" s="1"/>
  <c r="AD84" i="65"/>
  <c r="AD81" i="65" s="1"/>
  <c r="I94" i="65"/>
  <c r="Q94" i="65"/>
  <c r="Q91" i="65" s="1"/>
  <c r="Y94" i="65"/>
  <c r="Y91" i="65" s="1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S91" i="65" s="1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W191" i="65" s="1"/>
  <c r="AC552" i="65"/>
  <c r="AC621" i="65" s="1"/>
  <c r="G60" i="65"/>
  <c r="G462" i="65" s="1"/>
  <c r="K60" i="65"/>
  <c r="K462" i="65" s="1"/>
  <c r="O60" i="65"/>
  <c r="O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AC70" i="65"/>
  <c r="AC69" i="65" s="1"/>
  <c r="AC68" i="65" s="1"/>
  <c r="G75" i="65"/>
  <c r="L75" i="65"/>
  <c r="Q75" i="65"/>
  <c r="W75" i="65"/>
  <c r="AB75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U91" i="65" s="1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O191" i="65" s="1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G70" i="65"/>
  <c r="K70" i="65"/>
  <c r="K69" i="65" s="1"/>
  <c r="K68" i="65" s="1"/>
  <c r="O70" i="65"/>
  <c r="O69" i="65" s="1"/>
  <c r="O68" i="65" s="1"/>
  <c r="S70" i="65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K91" i="65"/>
  <c r="O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M130" i="65"/>
  <c r="M486" i="65" s="1"/>
  <c r="U130" i="65"/>
  <c r="U486" i="65" s="1"/>
  <c r="AC130" i="65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G191" i="65" s="1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S479" i="65"/>
  <c r="S122" i="65"/>
  <c r="W479" i="65"/>
  <c r="AA479" i="65"/>
  <c r="AE479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N544" i="65"/>
  <c r="N618" i="65" s="1"/>
  <c r="R544" i="65"/>
  <c r="R618" i="65" s="1"/>
  <c r="V544" i="65"/>
  <c r="V618" i="65" s="1"/>
  <c r="Z544" i="65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E479" i="65"/>
  <c r="I479" i="65"/>
  <c r="M479" i="65"/>
  <c r="M122" i="65"/>
  <c r="Q479" i="65"/>
  <c r="Q122" i="65"/>
  <c r="U479" i="65"/>
  <c r="U122" i="65"/>
  <c r="Y479" i="65"/>
  <c r="Y122" i="65"/>
  <c r="AC479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291" i="65"/>
  <c r="J550" i="65"/>
  <c r="J291" i="65"/>
  <c r="N550" i="65"/>
  <c r="N549" i="65" s="1"/>
  <c r="N620" i="65" s="1"/>
  <c r="N291" i="65"/>
  <c r="R550" i="65"/>
  <c r="R291" i="65"/>
  <c r="V550" i="65"/>
  <c r="V291" i="65"/>
  <c r="Z550" i="65"/>
  <c r="Z291" i="65"/>
  <c r="Z191" i="65" s="1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M569" i="65"/>
  <c r="AC569" i="65"/>
  <c r="C409" i="65"/>
  <c r="C570" i="65" s="1"/>
  <c r="S409" i="65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M431" i="65"/>
  <c r="M579" i="65" s="1"/>
  <c r="M636" i="65" s="1"/>
  <c r="Q431" i="65"/>
  <c r="Q579" i="65" s="1"/>
  <c r="Q636" i="65" s="1"/>
  <c r="U431" i="65"/>
  <c r="U579" i="65" s="1"/>
  <c r="U636" i="65" s="1"/>
  <c r="Y431" i="65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M578" i="65"/>
  <c r="Q578" i="65"/>
  <c r="U578" i="65"/>
  <c r="U425" i="65"/>
  <c r="Y578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R257" i="65"/>
  <c r="J191" i="65"/>
  <c r="R191" i="65"/>
  <c r="I216" i="65"/>
  <c r="Q216" i="65"/>
  <c r="Y216" i="65"/>
  <c r="D257" i="65"/>
  <c r="L257" i="65"/>
  <c r="T257" i="65"/>
  <c r="T191" i="65" s="1"/>
  <c r="AB257" i="65"/>
  <c r="I192" i="65"/>
  <c r="Q192" i="65"/>
  <c r="Q191" i="65" s="1"/>
  <c r="Y192" i="65"/>
  <c r="C216" i="65"/>
  <c r="K216" i="65"/>
  <c r="S216" i="65"/>
  <c r="AA216" i="65"/>
  <c r="H216" i="65"/>
  <c r="P216" i="65"/>
  <c r="X216" i="65"/>
  <c r="F257" i="65"/>
  <c r="N257" i="65"/>
  <c r="N191" i="65" s="1"/>
  <c r="V257" i="65"/>
  <c r="AD257" i="65"/>
  <c r="P425" i="65"/>
  <c r="T425" i="65"/>
  <c r="AB425" i="65"/>
  <c r="J425" i="65"/>
  <c r="Z425" i="65"/>
  <c r="N524" i="65"/>
  <c r="AD524" i="65"/>
  <c r="L109" i="44"/>
  <c r="W109" i="44"/>
  <c r="F110" i="44"/>
  <c r="P110" i="44"/>
  <c r="T110" i="44"/>
  <c r="AA110" i="44"/>
  <c r="AE110" i="44"/>
  <c r="N90" i="44"/>
  <c r="V90" i="44"/>
  <c r="AD90" i="44"/>
  <c r="D70" i="44"/>
  <c r="H70" i="44"/>
  <c r="J70" i="44"/>
  <c r="N70" i="44"/>
  <c r="O70" i="44"/>
  <c r="AE70" i="44"/>
  <c r="G30" i="44"/>
  <c r="L30" i="44"/>
  <c r="P30" i="44"/>
  <c r="U30" i="44"/>
  <c r="AA30" i="44"/>
  <c r="C30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D110" i="44" s="1"/>
  <c r="AC661" i="41"/>
  <c r="AC110" i="44" s="1"/>
  <c r="AB661" i="41"/>
  <c r="AB110" i="44" s="1"/>
  <c r="AA661" i="41"/>
  <c r="Z661" i="41"/>
  <c r="Z110" i="44" s="1"/>
  <c r="Y661" i="41"/>
  <c r="Y110" i="44" s="1"/>
  <c r="X661" i="41"/>
  <c r="X110" i="44" s="1"/>
  <c r="W661" i="41"/>
  <c r="W110" i="44" s="1"/>
  <c r="V661" i="41"/>
  <c r="V110" i="44" s="1"/>
  <c r="U661" i="41"/>
  <c r="U110" i="44" s="1"/>
  <c r="T661" i="41"/>
  <c r="S661" i="41"/>
  <c r="S110" i="44" s="1"/>
  <c r="R661" i="41"/>
  <c r="R110" i="44" s="1"/>
  <c r="Q661" i="41"/>
  <c r="Q110" i="44" s="1"/>
  <c r="P661" i="41"/>
  <c r="O661" i="41"/>
  <c r="O110" i="44" s="1"/>
  <c r="N661" i="41"/>
  <c r="N110" i="44" s="1"/>
  <c r="M661" i="41"/>
  <c r="M110" i="44" s="1"/>
  <c r="L661" i="41"/>
  <c r="L110" i="44" s="1"/>
  <c r="K661" i="41"/>
  <c r="K110" i="44" s="1"/>
  <c r="J661" i="41"/>
  <c r="J110" i="44" s="1"/>
  <c r="I661" i="41"/>
  <c r="I110" i="44" s="1"/>
  <c r="H661" i="41"/>
  <c r="H110" i="44" s="1"/>
  <c r="G661" i="41"/>
  <c r="G110" i="44" s="1"/>
  <c r="F661" i="41"/>
  <c r="E661" i="41"/>
  <c r="E110" i="44" s="1"/>
  <c r="D661" i="41"/>
  <c r="D110" i="44" s="1"/>
  <c r="L660" i="41"/>
  <c r="L90" i="44" s="1"/>
  <c r="I660" i="41"/>
  <c r="I90" i="44" s="1"/>
  <c r="T659" i="41"/>
  <c r="T70" i="44" s="1"/>
  <c r="P659" i="41"/>
  <c r="P70" i="44" s="1"/>
  <c r="X657" i="41"/>
  <c r="X30" i="44" s="1"/>
  <c r="L657" i="41"/>
  <c r="D657" i="41"/>
  <c r="D3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 s="1"/>
  <c r="AE90" i="44" s="1"/>
  <c r="AD624" i="41"/>
  <c r="AD660" i="41"/>
  <c r="AC624" i="41"/>
  <c r="AC660" i="41" s="1"/>
  <c r="AC90" i="44" s="1"/>
  <c r="AB624" i="41"/>
  <c r="AB660" i="41"/>
  <c r="AB90" i="44" s="1"/>
  <c r="AA624" i="41"/>
  <c r="AA660" i="41" s="1"/>
  <c r="AA90" i="44" s="1"/>
  <c r="Z624" i="41"/>
  <c r="Z660" i="41"/>
  <c r="Z90" i="44" s="1"/>
  <c r="Y624" i="41"/>
  <c r="Y660" i="41" s="1"/>
  <c r="Y90" i="44" s="1"/>
  <c r="X624" i="41"/>
  <c r="X660" i="41"/>
  <c r="X90" i="44" s="1"/>
  <c r="W624" i="41"/>
  <c r="W660" i="41" s="1"/>
  <c r="W90" i="44" s="1"/>
  <c r="V624" i="41"/>
  <c r="V660" i="41"/>
  <c r="U624" i="41"/>
  <c r="U660" i="41" s="1"/>
  <c r="U90" i="44" s="1"/>
  <c r="T624" i="41"/>
  <c r="T660" i="41"/>
  <c r="T90" i="44" s="1"/>
  <c r="S624" i="41"/>
  <c r="S660" i="41" s="1"/>
  <c r="S90" i="44" s="1"/>
  <c r="R624" i="41"/>
  <c r="R660" i="41"/>
  <c r="R90" i="44" s="1"/>
  <c r="Q624" i="41"/>
  <c r="Q660" i="41" s="1"/>
  <c r="Q90" i="44" s="1"/>
  <c r="P624" i="41"/>
  <c r="P660" i="41"/>
  <c r="P90" i="44" s="1"/>
  <c r="O624" i="41"/>
  <c r="O660" i="41" s="1"/>
  <c r="O90" i="44" s="1"/>
  <c r="N624" i="41"/>
  <c r="N660" i="41"/>
  <c r="M624" i="41"/>
  <c r="M660" i="41" s="1"/>
  <c r="M90" i="44" s="1"/>
  <c r="L624" i="41"/>
  <c r="K624" i="41"/>
  <c r="K660" i="41"/>
  <c r="K90" i="44" s="1"/>
  <c r="J624" i="41"/>
  <c r="J660" i="41" s="1"/>
  <c r="J90" i="44" s="1"/>
  <c r="I624" i="41"/>
  <c r="H624" i="41"/>
  <c r="H660" i="41"/>
  <c r="H90" i="44" s="1"/>
  <c r="G624" i="41"/>
  <c r="G660" i="41"/>
  <c r="G90" i="44" s="1"/>
  <c r="F624" i="41"/>
  <c r="F660" i="41"/>
  <c r="F90" i="44" s="1"/>
  <c r="E624" i="41"/>
  <c r="E660" i="41"/>
  <c r="E90" i="44" s="1"/>
  <c r="D624" i="41"/>
  <c r="D660" i="41"/>
  <c r="D90" i="44" s="1"/>
  <c r="AE613" i="41"/>
  <c r="AE659" i="41"/>
  <c r="AD613" i="41"/>
  <c r="AD659" i="41"/>
  <c r="AD70" i="44" s="1"/>
  <c r="AC613" i="41"/>
  <c r="AC659" i="41" s="1"/>
  <c r="AC70" i="44" s="1"/>
  <c r="AB613" i="41"/>
  <c r="AB659" i="41"/>
  <c r="AB70" i="44" s="1"/>
  <c r="AA613" i="41"/>
  <c r="AA659" i="41" s="1"/>
  <c r="AA70" i="44" s="1"/>
  <c r="Z613" i="41"/>
  <c r="Z659" i="41" s="1"/>
  <c r="Z70" i="44" s="1"/>
  <c r="Y613" i="41"/>
  <c r="Y659" i="41" s="1"/>
  <c r="Y70" i="44" s="1"/>
  <c r="X613" i="41"/>
  <c r="X659" i="41" s="1"/>
  <c r="X70" i="44" s="1"/>
  <c r="W613" i="41"/>
  <c r="W659" i="41" s="1"/>
  <c r="W70" i="44" s="1"/>
  <c r="V613" i="41"/>
  <c r="V659" i="41"/>
  <c r="V70" i="44" s="1"/>
  <c r="U613" i="41"/>
  <c r="U659" i="41" s="1"/>
  <c r="U70" i="44" s="1"/>
  <c r="T613" i="41"/>
  <c r="S613" i="41"/>
  <c r="S659" i="41"/>
  <c r="S70" i="44" s="1"/>
  <c r="R613" i="41"/>
  <c r="R659" i="41"/>
  <c r="R70" i="44" s="1"/>
  <c r="Q613" i="41"/>
  <c r="Q659" i="41"/>
  <c r="Q70" i="44" s="1"/>
  <c r="P613" i="41"/>
  <c r="O613" i="41"/>
  <c r="O659" i="41"/>
  <c r="N613" i="41"/>
  <c r="N659" i="41" s="1"/>
  <c r="M613" i="41"/>
  <c r="M659" i="41" s="1"/>
  <c r="M70" i="44" s="1"/>
  <c r="L613" i="41"/>
  <c r="L659" i="41" s="1"/>
  <c r="L70" i="44" s="1"/>
  <c r="K613" i="41"/>
  <c r="K659" i="41" s="1"/>
  <c r="K70" i="44" s="1"/>
  <c r="J613" i="41"/>
  <c r="J659" i="41" s="1"/>
  <c r="I613" i="41"/>
  <c r="I659" i="41"/>
  <c r="I70" i="44" s="1"/>
  <c r="H613" i="41"/>
  <c r="H659" i="41" s="1"/>
  <c r="G613" i="41"/>
  <c r="G659" i="41"/>
  <c r="G70" i="44" s="1"/>
  <c r="F613" i="41"/>
  <c r="F659" i="41" s="1"/>
  <c r="F70" i="44" s="1"/>
  <c r="E613" i="41"/>
  <c r="E659" i="41" s="1"/>
  <c r="E70" i="44" s="1"/>
  <c r="D613" i="41"/>
  <c r="D659" i="41"/>
  <c r="T607" i="41"/>
  <c r="L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 s="1"/>
  <c r="AD30" i="44" s="1"/>
  <c r="AC600" i="41"/>
  <c r="AC657" i="41" s="1"/>
  <c r="AC30" i="44" s="1"/>
  <c r="AB600" i="41"/>
  <c r="AB657" i="41" s="1"/>
  <c r="AB30" i="44" s="1"/>
  <c r="AA600" i="41"/>
  <c r="AA657" i="41" s="1"/>
  <c r="Z600" i="41"/>
  <c r="Z657" i="41"/>
  <c r="Z30" i="44" s="1"/>
  <c r="Y600" i="41"/>
  <c r="Y657" i="41" s="1"/>
  <c r="Y30" i="44" s="1"/>
  <c r="X600" i="41"/>
  <c r="W600" i="41"/>
  <c r="W657" i="41"/>
  <c r="W30" i="44" s="1"/>
  <c r="V600" i="41"/>
  <c r="V657" i="41"/>
  <c r="V30" i="44" s="1"/>
  <c r="U600" i="41"/>
  <c r="T600" i="41"/>
  <c r="T657" i="41" s="1"/>
  <c r="T30" i="44" s="1"/>
  <c r="S600" i="41"/>
  <c r="S657" i="41"/>
  <c r="S30" i="44" s="1"/>
  <c r="R600" i="41"/>
  <c r="R657" i="41"/>
  <c r="R30" i="44" s="1"/>
  <c r="Q600" i="41"/>
  <c r="P600" i="41"/>
  <c r="P657" i="41"/>
  <c r="O600" i="41"/>
  <c r="O657" i="41" s="1"/>
  <c r="O30" i="44" s="1"/>
  <c r="N600" i="41"/>
  <c r="N657" i="41" s="1"/>
  <c r="N30" i="44" s="1"/>
  <c r="M600" i="41"/>
  <c r="L600" i="41"/>
  <c r="K600" i="41"/>
  <c r="K657" i="41" s="1"/>
  <c r="K30" i="44" s="1"/>
  <c r="J600" i="41"/>
  <c r="J657" i="41" s="1"/>
  <c r="J30" i="44" s="1"/>
  <c r="I600" i="41"/>
  <c r="I657" i="41" s="1"/>
  <c r="I30" i="44" s="1"/>
  <c r="H600" i="41"/>
  <c r="H657" i="41" s="1"/>
  <c r="H30" i="44" s="1"/>
  <c r="G600" i="41"/>
  <c r="G657" i="41" s="1"/>
  <c r="F600" i="41"/>
  <c r="F657" i="41"/>
  <c r="F30" i="44" s="1"/>
  <c r="E600" i="41"/>
  <c r="E657" i="41" s="1"/>
  <c r="E30" i="44" s="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C489" i="41" s="1"/>
  <c r="AC607" i="41" s="1"/>
  <c r="AB493" i="41"/>
  <c r="AA493" i="41"/>
  <c r="Z493" i="41"/>
  <c r="Z489" i="41" s="1"/>
  <c r="Z607" i="41" s="1"/>
  <c r="Y493" i="41"/>
  <c r="Y489" i="41" s="1"/>
  <c r="Y607" i="41" s="1"/>
  <c r="X493" i="41"/>
  <c r="W493" i="41"/>
  <c r="W489" i="41" s="1"/>
  <c r="V493" i="41"/>
  <c r="V489" i="41" s="1"/>
  <c r="V607" i="41" s="1"/>
  <c r="U493" i="41"/>
  <c r="U489" i="41" s="1"/>
  <c r="U607" i="41" s="1"/>
  <c r="T493" i="41"/>
  <c r="S493" i="41"/>
  <c r="R493" i="41"/>
  <c r="R489" i="41" s="1"/>
  <c r="R607" i="41" s="1"/>
  <c r="Q493" i="41"/>
  <c r="Q489" i="41" s="1"/>
  <c r="Q607" i="41" s="1"/>
  <c r="P493" i="41"/>
  <c r="O493" i="41"/>
  <c r="O489" i="41" s="1"/>
  <c r="O607" i="41" s="1"/>
  <c r="N493" i="41"/>
  <c r="N489" i="41" s="1"/>
  <c r="M493" i="41"/>
  <c r="M489" i="41" s="1"/>
  <c r="M607" i="41" s="1"/>
  <c r="L493" i="41"/>
  <c r="K493" i="41"/>
  <c r="J493" i="41"/>
  <c r="J489" i="41" s="1"/>
  <c r="J607" i="41" s="1"/>
  <c r="I493" i="41"/>
  <c r="I489" i="41" s="1"/>
  <c r="I607" i="41" s="1"/>
  <c r="H493" i="41"/>
  <c r="G493" i="41"/>
  <c r="F493" i="41"/>
  <c r="F489" i="41" s="1"/>
  <c r="F607" i="41" s="1"/>
  <c r="E493" i="41"/>
  <c r="E489" i="41" s="1"/>
  <c r="E607" i="41" s="1"/>
  <c r="D493" i="41"/>
  <c r="AE489" i="41"/>
  <c r="AE607" i="41"/>
  <c r="AD489" i="41"/>
  <c r="AD607" i="41" s="1"/>
  <c r="AB489" i="41"/>
  <c r="AB607" i="41" s="1"/>
  <c r="AA489" i="41"/>
  <c r="AA607" i="41" s="1"/>
  <c r="X489" i="41"/>
  <c r="X607" i="41" s="1"/>
  <c r="W607" i="41"/>
  <c r="T489" i="41"/>
  <c r="S489" i="41"/>
  <c r="S607" i="41" s="1"/>
  <c r="P489" i="41"/>
  <c r="P607" i="41"/>
  <c r="N607" i="41"/>
  <c r="L489" i="41"/>
  <c r="K489" i="41"/>
  <c r="K607" i="41"/>
  <c r="H489" i="41"/>
  <c r="H607" i="41" s="1"/>
  <c r="G489" i="41"/>
  <c r="G607" i="41"/>
  <c r="D489" i="41"/>
  <c r="D607" i="41" s="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M657" i="41"/>
  <c r="M30" i="44" s="1"/>
  <c r="Q657" i="41"/>
  <c r="Q30" i="44" s="1"/>
  <c r="U657" i="41"/>
  <c r="C661" i="41"/>
  <c r="C110" i="44" s="1"/>
  <c r="C641" i="41"/>
  <c r="C624" i="41"/>
  <c r="C660" i="41" s="1"/>
  <c r="C90" i="44" s="1"/>
  <c r="C613" i="41"/>
  <c r="C659" i="41"/>
  <c r="C70" i="44" s="1"/>
  <c r="C606" i="41"/>
  <c r="C600" i="41"/>
  <c r="C657" i="41"/>
  <c r="C584" i="41"/>
  <c r="C571" i="41"/>
  <c r="C568" i="41"/>
  <c r="C565" i="41"/>
  <c r="C562" i="41"/>
  <c r="C559" i="41"/>
  <c r="C556" i="41"/>
  <c r="C555" i="41" s="1"/>
  <c r="C549" i="41"/>
  <c r="C545" i="41"/>
  <c r="C541" i="41"/>
  <c r="C536" i="41"/>
  <c r="C530" i="41"/>
  <c r="C525" i="41"/>
  <c r="C516" i="41"/>
  <c r="C493" i="41"/>
  <c r="C489" i="41" s="1"/>
  <c r="C488" i="41"/>
  <c r="C472" i="41"/>
  <c r="C467" i="41"/>
  <c r="C463" i="41"/>
  <c r="C457" i="41"/>
  <c r="C440" i="41"/>
  <c r="C425" i="41"/>
  <c r="C417" i="41"/>
  <c r="C415" i="41" s="1"/>
  <c r="C409" i="41"/>
  <c r="C407" i="41"/>
  <c r="C399" i="41"/>
  <c r="C393" i="41"/>
  <c r="C391" i="41"/>
  <c r="C383" i="41"/>
  <c r="C380" i="41"/>
  <c r="C377" i="41"/>
  <c r="C374" i="41"/>
  <c r="C371" i="41"/>
  <c r="C368" i="41"/>
  <c r="C367" i="41" s="1"/>
  <c r="C364" i="41"/>
  <c r="C359" i="41"/>
  <c r="C358" i="41" s="1"/>
  <c r="C355" i="41"/>
  <c r="C350" i="41"/>
  <c r="C349" i="41" s="1"/>
  <c r="C341" i="41"/>
  <c r="C328" i="41"/>
  <c r="C315" i="41"/>
  <c r="C302" i="41"/>
  <c r="C301" i="41" s="1"/>
  <c r="C300" i="41" s="1"/>
  <c r="C299" i="41" s="1"/>
  <c r="C298" i="41" s="1"/>
  <c r="C297" i="41" s="1"/>
  <c r="C291" i="41"/>
  <c r="C287" i="41"/>
  <c r="C279" i="41"/>
  <c r="C277" i="41" s="1"/>
  <c r="C272" i="41"/>
  <c r="C270" i="41"/>
  <c r="C269" i="41"/>
  <c r="C260" i="41"/>
  <c r="C258" i="41"/>
  <c r="C252" i="41"/>
  <c r="C244" i="41"/>
  <c r="C240" i="41" s="1"/>
  <c r="C237" i="41"/>
  <c r="C230" i="41"/>
  <c r="C226" i="41"/>
  <c r="C216" i="41" s="1"/>
  <c r="C219" i="41"/>
  <c r="C217" i="41"/>
  <c r="C213" i="41"/>
  <c r="C206" i="41" s="1"/>
  <c r="C202" i="41"/>
  <c r="C195" i="41"/>
  <c r="C193" i="41" s="1"/>
  <c r="C192" i="41" s="1"/>
  <c r="C149" i="41"/>
  <c r="C141" i="41"/>
  <c r="C122" i="41"/>
  <c r="C112" i="41"/>
  <c r="C107" i="41"/>
  <c r="C102" i="41"/>
  <c r="C103" i="41"/>
  <c r="C94" i="41"/>
  <c r="C91" i="41" s="1"/>
  <c r="C84" i="41"/>
  <c r="C81" i="41"/>
  <c r="C80" i="41" s="1"/>
  <c r="C75" i="41"/>
  <c r="C69" i="41"/>
  <c r="C68" i="41"/>
  <c r="C70" i="41"/>
  <c r="C62" i="41"/>
  <c r="C60" i="41"/>
  <c r="C56" i="41"/>
  <c r="C53" i="41" s="1"/>
  <c r="C50" i="41"/>
  <c r="C47" i="41"/>
  <c r="C32" i="41"/>
  <c r="C17" i="41"/>
  <c r="C14" i="41"/>
  <c r="C8" i="41" s="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X109" i="44" s="1"/>
  <c r="W661" i="40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K661" i="40"/>
  <c r="K109" i="44" s="1"/>
  <c r="J661" i="40"/>
  <c r="J109" i="44" s="1"/>
  <c r="I661" i="40"/>
  <c r="I109" i="44" s="1"/>
  <c r="H661" i="40"/>
  <c r="H109" i="44" s="1"/>
  <c r="G661" i="40"/>
  <c r="G109" i="44" s="1"/>
  <c r="F661" i="40"/>
  <c r="F109" i="44" s="1"/>
  <c r="E661" i="40"/>
  <c r="E109" i="44" s="1"/>
  <c r="D661" i="40"/>
  <c r="D109" i="44" s="1"/>
  <c r="Q660" i="40"/>
  <c r="Q89" i="44" s="1"/>
  <c r="AC659" i="40"/>
  <c r="AC69" i="44" s="1"/>
  <c r="U659" i="40"/>
  <c r="U69" i="44" s="1"/>
  <c r="U657" i="40"/>
  <c r="U2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 s="1"/>
  <c r="AE89" i="44" s="1"/>
  <c r="AD624" i="40"/>
  <c r="AD660" i="40"/>
  <c r="AD89" i="44" s="1"/>
  <c r="AC624" i="40"/>
  <c r="AC660" i="40" s="1"/>
  <c r="AC89" i="44" s="1"/>
  <c r="AB624" i="40"/>
  <c r="AB660" i="40"/>
  <c r="AB89" i="44" s="1"/>
  <c r="AA624" i="40"/>
  <c r="AA660" i="40" s="1"/>
  <c r="AA89" i="44" s="1"/>
  <c r="Z624" i="40"/>
  <c r="Z660" i="40"/>
  <c r="Z89" i="44" s="1"/>
  <c r="Y624" i="40"/>
  <c r="Y660" i="40" s="1"/>
  <c r="Y89" i="44" s="1"/>
  <c r="X624" i="40"/>
  <c r="X660" i="40" s="1"/>
  <c r="X89" i="44" s="1"/>
  <c r="W624" i="40"/>
  <c r="W660" i="40"/>
  <c r="W89" i="44" s="1"/>
  <c r="V624" i="40"/>
  <c r="V660" i="40" s="1"/>
  <c r="V89" i="44" s="1"/>
  <c r="U624" i="40"/>
  <c r="U660" i="40" s="1"/>
  <c r="U89" i="44" s="1"/>
  <c r="T624" i="40"/>
  <c r="T660" i="40" s="1"/>
  <c r="T89" i="44" s="1"/>
  <c r="S624" i="40"/>
  <c r="S660" i="40"/>
  <c r="S89" i="44" s="1"/>
  <c r="R624" i="40"/>
  <c r="R660" i="40" s="1"/>
  <c r="R89" i="44" s="1"/>
  <c r="Q624" i="40"/>
  <c r="P624" i="40"/>
  <c r="P660" i="40"/>
  <c r="P89" i="44" s="1"/>
  <c r="O624" i="40"/>
  <c r="O660" i="40" s="1"/>
  <c r="O89" i="44" s="1"/>
  <c r="N624" i="40"/>
  <c r="N660" i="40"/>
  <c r="N89" i="44" s="1"/>
  <c r="M624" i="40"/>
  <c r="M660" i="40" s="1"/>
  <c r="M89" i="44" s="1"/>
  <c r="L624" i="40"/>
  <c r="L660" i="40"/>
  <c r="L89" i="44" s="1"/>
  <c r="K624" i="40"/>
  <c r="K660" i="40" s="1"/>
  <c r="K89" i="44" s="1"/>
  <c r="J624" i="40"/>
  <c r="J660" i="40"/>
  <c r="J89" i="44" s="1"/>
  <c r="I624" i="40"/>
  <c r="I660" i="40" s="1"/>
  <c r="I89" i="44" s="1"/>
  <c r="H624" i="40"/>
  <c r="H660" i="40"/>
  <c r="H89" i="44" s="1"/>
  <c r="G624" i="40"/>
  <c r="G660" i="40" s="1"/>
  <c r="G89" i="44" s="1"/>
  <c r="F624" i="40"/>
  <c r="F660" i="40"/>
  <c r="F89" i="44" s="1"/>
  <c r="E624" i="40"/>
  <c r="E660" i="40" s="1"/>
  <c r="E89" i="44" s="1"/>
  <c r="D624" i="40"/>
  <c r="D660" i="40" s="1"/>
  <c r="D89" i="44" s="1"/>
  <c r="AE613" i="40"/>
  <c r="AE659" i="40"/>
  <c r="AE69" i="44" s="1"/>
  <c r="AD613" i="40"/>
  <c r="AD659" i="40" s="1"/>
  <c r="AD69" i="44" s="1"/>
  <c r="AC613" i="40"/>
  <c r="AB613" i="40"/>
  <c r="AB659" i="40" s="1"/>
  <c r="AB69" i="44" s="1"/>
  <c r="AA613" i="40"/>
  <c r="AA659" i="40"/>
  <c r="AA69" i="44" s="1"/>
  <c r="Z613" i="40"/>
  <c r="Z659" i="40" s="1"/>
  <c r="Z69" i="44" s="1"/>
  <c r="Y613" i="40"/>
  <c r="Y659" i="40"/>
  <c r="Y69" i="44" s="1"/>
  <c r="X613" i="40"/>
  <c r="X659" i="40" s="1"/>
  <c r="X69" i="44" s="1"/>
  <c r="W613" i="40"/>
  <c r="W659" i="40"/>
  <c r="W69" i="44" s="1"/>
  <c r="V613" i="40"/>
  <c r="V659" i="40" s="1"/>
  <c r="V69" i="44" s="1"/>
  <c r="U613" i="40"/>
  <c r="T613" i="40"/>
  <c r="T659" i="40"/>
  <c r="T69" i="44" s="1"/>
  <c r="S613" i="40"/>
  <c r="S659" i="40" s="1"/>
  <c r="S69" i="44" s="1"/>
  <c r="R613" i="40"/>
  <c r="R659" i="40"/>
  <c r="R69" i="44" s="1"/>
  <c r="Q613" i="40"/>
  <c r="Q659" i="40" s="1"/>
  <c r="Q69" i="44" s="1"/>
  <c r="P613" i="40"/>
  <c r="P659" i="40"/>
  <c r="P69" i="44" s="1"/>
  <c r="O613" i="40"/>
  <c r="O659" i="40" s="1"/>
  <c r="O69" i="44" s="1"/>
  <c r="N613" i="40"/>
  <c r="N659" i="40"/>
  <c r="N69" i="44" s="1"/>
  <c r="M613" i="40"/>
  <c r="M659" i="40" s="1"/>
  <c r="M69" i="44" s="1"/>
  <c r="L613" i="40"/>
  <c r="L659" i="40" s="1"/>
  <c r="L69" i="44" s="1"/>
  <c r="K613" i="40"/>
  <c r="K659" i="40"/>
  <c r="K69" i="44" s="1"/>
  <c r="J613" i="40"/>
  <c r="J659" i="40" s="1"/>
  <c r="J69" i="44" s="1"/>
  <c r="I613" i="40"/>
  <c r="I659" i="40"/>
  <c r="I69" i="44" s="1"/>
  <c r="H613" i="40"/>
  <c r="H659" i="40" s="1"/>
  <c r="H69" i="44" s="1"/>
  <c r="G613" i="40"/>
  <c r="G659" i="40"/>
  <c r="G69" i="44" s="1"/>
  <c r="F613" i="40"/>
  <c r="F659" i="40" s="1"/>
  <c r="F69" i="44" s="1"/>
  <c r="E613" i="40"/>
  <c r="E659" i="40" s="1"/>
  <c r="E69" i="44" s="1"/>
  <c r="D613" i="40"/>
  <c r="D659" i="40" s="1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E29" i="44" s="1"/>
  <c r="AD600" i="40"/>
  <c r="AD657" i="40" s="1"/>
  <c r="AD29" i="44" s="1"/>
  <c r="AC600" i="40"/>
  <c r="AC657" i="40"/>
  <c r="AC29" i="44" s="1"/>
  <c r="AB600" i="40"/>
  <c r="AB657" i="40" s="1"/>
  <c r="AB29" i="44" s="1"/>
  <c r="AA600" i="40"/>
  <c r="AA657" i="40"/>
  <c r="AA29" i="44" s="1"/>
  <c r="Z600" i="40"/>
  <c r="Z657" i="40" s="1"/>
  <c r="Z29" i="44" s="1"/>
  <c r="Y600" i="40"/>
  <c r="Y657" i="40"/>
  <c r="Y29" i="44" s="1"/>
  <c r="X600" i="40"/>
  <c r="X657" i="40" s="1"/>
  <c r="X29" i="44" s="1"/>
  <c r="W600" i="40"/>
  <c r="W657" i="40"/>
  <c r="W29" i="44" s="1"/>
  <c r="V600" i="40"/>
  <c r="V657" i="40" s="1"/>
  <c r="V29" i="44" s="1"/>
  <c r="U600" i="40"/>
  <c r="T600" i="40"/>
  <c r="T657" i="40"/>
  <c r="T29" i="44" s="1"/>
  <c r="S600" i="40"/>
  <c r="S657" i="40" s="1"/>
  <c r="S29" i="44" s="1"/>
  <c r="R600" i="40"/>
  <c r="R657" i="40"/>
  <c r="R29" i="44" s="1"/>
  <c r="Q600" i="40"/>
  <c r="Q657" i="40" s="1"/>
  <c r="Q29" i="44" s="1"/>
  <c r="P600" i="40"/>
  <c r="P657" i="40"/>
  <c r="P29" i="44" s="1"/>
  <c r="O600" i="40"/>
  <c r="O657" i="40" s="1"/>
  <c r="O29" i="44" s="1"/>
  <c r="N600" i="40"/>
  <c r="N657" i="40"/>
  <c r="N29" i="44" s="1"/>
  <c r="M600" i="40"/>
  <c r="M657" i="40" s="1"/>
  <c r="M29" i="44" s="1"/>
  <c r="L600" i="40"/>
  <c r="L657" i="40"/>
  <c r="L29" i="44" s="1"/>
  <c r="K600" i="40"/>
  <c r="K657" i="40" s="1"/>
  <c r="K29" i="44" s="1"/>
  <c r="J600" i="40"/>
  <c r="J657" i="40"/>
  <c r="J29" i="44" s="1"/>
  <c r="I600" i="40"/>
  <c r="I657" i="40" s="1"/>
  <c r="I29" i="44" s="1"/>
  <c r="H600" i="40"/>
  <c r="H657" i="40"/>
  <c r="H29" i="44" s="1"/>
  <c r="G600" i="40"/>
  <c r="G657" i="40" s="1"/>
  <c r="G29" i="44" s="1"/>
  <c r="F600" i="40"/>
  <c r="F657" i="40"/>
  <c r="F29" i="44" s="1"/>
  <c r="E600" i="40"/>
  <c r="E657" i="40" s="1"/>
  <c r="E29" i="44" s="1"/>
  <c r="D600" i="40"/>
  <c r="D657" i="40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 s="1"/>
  <c r="AE7" i="40" s="1"/>
  <c r="AE5" i="40" s="1"/>
  <c r="AD14" i="40"/>
  <c r="AD8" i="40" s="1"/>
  <c r="AD7" i="40" s="1"/>
  <c r="AD5" i="40" s="1"/>
  <c r="AC14" i="40"/>
  <c r="AC8" i="40" s="1"/>
  <c r="AC7" i="40" s="1"/>
  <c r="AC5" i="40" s="1"/>
  <c r="AB14" i="40"/>
  <c r="AA14" i="40"/>
  <c r="AA8" i="40"/>
  <c r="AA7" i="40" s="1"/>
  <c r="AA5" i="40" s="1"/>
  <c r="Z14" i="40"/>
  <c r="Y14" i="40"/>
  <c r="Y8" i="40" s="1"/>
  <c r="Y7" i="40" s="1"/>
  <c r="Y5" i="40" s="1"/>
  <c r="X14" i="40"/>
  <c r="X8" i="40" s="1"/>
  <c r="X7" i="40" s="1"/>
  <c r="X5" i="40" s="1"/>
  <c r="W14" i="40"/>
  <c r="V14" i="40"/>
  <c r="U14" i="40"/>
  <c r="U8" i="40" s="1"/>
  <c r="U7" i="40" s="1"/>
  <c r="U5" i="40" s="1"/>
  <c r="T14" i="40"/>
  <c r="T8" i="40" s="1"/>
  <c r="T7" i="40" s="1"/>
  <c r="T5" i="40" s="1"/>
  <c r="S14" i="40"/>
  <c r="R14" i="40"/>
  <c r="Q14" i="40"/>
  <c r="Q8" i="40" s="1"/>
  <c r="Q7" i="40" s="1"/>
  <c r="Q5" i="40" s="1"/>
  <c r="P14" i="40"/>
  <c r="P8" i="40" s="1"/>
  <c r="P7" i="40" s="1"/>
  <c r="P5" i="40" s="1"/>
  <c r="O14" i="40"/>
  <c r="N14" i="40"/>
  <c r="M14" i="40"/>
  <c r="M8" i="40" s="1"/>
  <c r="M7" i="40" s="1"/>
  <c r="M5" i="40" s="1"/>
  <c r="L14" i="40"/>
  <c r="L8" i="40" s="1"/>
  <c r="L7" i="40" s="1"/>
  <c r="L5" i="40" s="1"/>
  <c r="K14" i="40"/>
  <c r="J14" i="40"/>
  <c r="I14" i="40"/>
  <c r="I8" i="40" s="1"/>
  <c r="I7" i="40" s="1"/>
  <c r="I5" i="40" s="1"/>
  <c r="H14" i="40"/>
  <c r="H8" i="40" s="1"/>
  <c r="H7" i="40" s="1"/>
  <c r="H5" i="40" s="1"/>
  <c r="G14" i="40"/>
  <c r="F14" i="40"/>
  <c r="E14" i="40"/>
  <c r="E8" i="40" s="1"/>
  <c r="E7" i="40" s="1"/>
  <c r="E5" i="40" s="1"/>
  <c r="D14" i="40"/>
  <c r="D8" i="40" s="1"/>
  <c r="D7" i="40" s="1"/>
  <c r="D5" i="40" s="1"/>
  <c r="AB8" i="40"/>
  <c r="AB7" i="40" s="1"/>
  <c r="AB5" i="40" s="1"/>
  <c r="Z8" i="40"/>
  <c r="Z7" i="40" s="1"/>
  <c r="Z5" i="40" s="1"/>
  <c r="W8" i="40"/>
  <c r="W7" i="40" s="1"/>
  <c r="W5" i="40" s="1"/>
  <c r="V8" i="40"/>
  <c r="V7" i="40" s="1"/>
  <c r="V5" i="40" s="1"/>
  <c r="S8" i="40"/>
  <c r="S7" i="40" s="1"/>
  <c r="S5" i="40" s="1"/>
  <c r="R8" i="40"/>
  <c r="R7" i="40" s="1"/>
  <c r="R5" i="40" s="1"/>
  <c r="O8" i="40"/>
  <c r="O7" i="40" s="1"/>
  <c r="O5" i="40" s="1"/>
  <c r="N8" i="40"/>
  <c r="N7" i="40" s="1"/>
  <c r="N5" i="40" s="1"/>
  <c r="K8" i="40"/>
  <c r="K7" i="40" s="1"/>
  <c r="K5" i="40" s="1"/>
  <c r="J8" i="40"/>
  <c r="J7" i="40" s="1"/>
  <c r="J5" i="40" s="1"/>
  <c r="G8" i="40"/>
  <c r="G7" i="40" s="1"/>
  <c r="G5" i="40" s="1"/>
  <c r="F8" i="40"/>
  <c r="F7" i="40" s="1"/>
  <c r="F5" i="40" s="1"/>
  <c r="C661" i="40"/>
  <c r="C109" i="44" s="1"/>
  <c r="C641" i="40"/>
  <c r="C624" i="40"/>
  <c r="C660" i="40"/>
  <c r="C89" i="44" s="1"/>
  <c r="C613" i="40"/>
  <c r="C659" i="40" s="1"/>
  <c r="C69" i="44" s="1"/>
  <c r="C606" i="40"/>
  <c r="C600" i="40"/>
  <c r="C657" i="40"/>
  <c r="C29" i="44" s="1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4" i="40" s="1"/>
  <c r="C525" i="40"/>
  <c r="C516" i="40"/>
  <c r="C488" i="40"/>
  <c r="C472" i="40"/>
  <c r="C467" i="40"/>
  <c r="C463" i="40"/>
  <c r="C457" i="40"/>
  <c r="C456" i="40" s="1"/>
  <c r="C440" i="40"/>
  <c r="C425" i="40"/>
  <c r="C417" i="40"/>
  <c r="C415" i="40" s="1"/>
  <c r="C409" i="40"/>
  <c r="C407" i="40"/>
  <c r="C399" i="40"/>
  <c r="C393" i="40"/>
  <c r="C391" i="40"/>
  <c r="C383" i="40"/>
  <c r="C380" i="40"/>
  <c r="C377" i="40"/>
  <c r="C374" i="40"/>
  <c r="C371" i="40"/>
  <c r="C367" i="40" s="1"/>
  <c r="C368" i="40"/>
  <c r="C364" i="40"/>
  <c r="C359" i="40"/>
  <c r="C358" i="40" s="1"/>
  <c r="C355" i="40"/>
  <c r="C350" i="40"/>
  <c r="C341" i="40"/>
  <c r="C328" i="40"/>
  <c r="C315" i="40"/>
  <c r="C302" i="40"/>
  <c r="C301" i="40" s="1"/>
  <c r="C300" i="40" s="1"/>
  <c r="C291" i="40"/>
  <c r="C287" i="40"/>
  <c r="C279" i="40"/>
  <c r="C277" i="40" s="1"/>
  <c r="C269" i="40" s="1"/>
  <c r="C272" i="40"/>
  <c r="C270" i="40"/>
  <c r="C260" i="40"/>
  <c r="C258" i="40" s="1"/>
  <c r="C252" i="40"/>
  <c r="C244" i="40"/>
  <c r="C240" i="40" s="1"/>
  <c r="C237" i="40"/>
  <c r="C230" i="40"/>
  <c r="C226" i="40"/>
  <c r="C219" i="40"/>
  <c r="C217" i="40" s="1"/>
  <c r="C216" i="40" s="1"/>
  <c r="C213" i="40"/>
  <c r="C206" i="40" s="1"/>
  <c r="C202" i="40"/>
  <c r="C195" i="40"/>
  <c r="C193" i="40"/>
  <c r="C149" i="40"/>
  <c r="C122" i="40"/>
  <c r="C112" i="40"/>
  <c r="C107" i="40"/>
  <c r="C103" i="40"/>
  <c r="C102" i="40" s="1"/>
  <c r="C94" i="40"/>
  <c r="C91" i="40" s="1"/>
  <c r="C80" i="40" s="1"/>
  <c r="C84" i="40"/>
  <c r="C81" i="40"/>
  <c r="C75" i="40"/>
  <c r="C70" i="40"/>
  <c r="C69" i="40" s="1"/>
  <c r="C68" i="40" s="1"/>
  <c r="C62" i="40"/>
  <c r="C60" i="40" s="1"/>
  <c r="C7" i="40" s="1"/>
  <c r="C56" i="40"/>
  <c r="C53" i="40"/>
  <c r="C50" i="40"/>
  <c r="C47" i="40"/>
  <c r="C32" i="40"/>
  <c r="C31" i="40"/>
  <c r="C17" i="40"/>
  <c r="C14" i="40"/>
  <c r="C8" i="40"/>
  <c r="AE661" i="39"/>
  <c r="AE108" i="44" s="1"/>
  <c r="AE107" i="44" s="1"/>
  <c r="AD661" i="39"/>
  <c r="AD108" i="44" s="1"/>
  <c r="AD107" i="44" s="1"/>
  <c r="AC661" i="39"/>
  <c r="AC108" i="44" s="1"/>
  <c r="AC107" i="44" s="1"/>
  <c r="AB661" i="39"/>
  <c r="AB108" i="44" s="1"/>
  <c r="AB107" i="44" s="1"/>
  <c r="AA661" i="39"/>
  <c r="AA108" i="44" s="1"/>
  <c r="AA107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W107" i="44" s="1"/>
  <c r="V661" i="39"/>
  <c r="V108" i="44" s="1"/>
  <c r="V107" i="44" s="1"/>
  <c r="U661" i="39"/>
  <c r="U108" i="44" s="1"/>
  <c r="U107" i="44" s="1"/>
  <c r="T661" i="39"/>
  <c r="T108" i="44" s="1"/>
  <c r="T107" i="44" s="1"/>
  <c r="S661" i="39"/>
  <c r="S108" i="44" s="1"/>
  <c r="S107" i="44" s="1"/>
  <c r="R661" i="39"/>
  <c r="R108" i="44" s="1"/>
  <c r="R107" i="44" s="1"/>
  <c r="Q661" i="39"/>
  <c r="Q108" i="44" s="1"/>
  <c r="Q107" i="44" s="1"/>
  <c r="P661" i="39"/>
  <c r="P108" i="44" s="1"/>
  <c r="P107" i="44" s="1"/>
  <c r="O661" i="39"/>
  <c r="O108" i="44" s="1"/>
  <c r="O107" i="44" s="1"/>
  <c r="N661" i="39"/>
  <c r="N108" i="44" s="1"/>
  <c r="N107" i="44" s="1"/>
  <c r="M661" i="39"/>
  <c r="M108" i="44" s="1"/>
  <c r="M107" i="44" s="1"/>
  <c r="L661" i="39"/>
  <c r="L108" i="44" s="1"/>
  <c r="L107" i="44" s="1"/>
  <c r="K661" i="39"/>
  <c r="K108" i="44" s="1"/>
  <c r="K107" i="44" s="1"/>
  <c r="J661" i="39"/>
  <c r="J108" i="44" s="1"/>
  <c r="J107" i="44" s="1"/>
  <c r="I661" i="39"/>
  <c r="I108" i="44" s="1"/>
  <c r="I107" i="44" s="1"/>
  <c r="H661" i="39"/>
  <c r="H108" i="44" s="1"/>
  <c r="H107" i="44" s="1"/>
  <c r="G661" i="39"/>
  <c r="G108" i="44" s="1"/>
  <c r="G107" i="44" s="1"/>
  <c r="F661" i="39"/>
  <c r="F108" i="44" s="1"/>
  <c r="F107" i="44" s="1"/>
  <c r="E661" i="39"/>
  <c r="E108" i="44" s="1"/>
  <c r="E107" i="44" s="1"/>
  <c r="D661" i="39"/>
  <c r="D108" i="44" s="1"/>
  <c r="D107" i="44" s="1"/>
  <c r="L659" i="39"/>
  <c r="L68" i="44" s="1"/>
  <c r="D657" i="39"/>
  <c r="D28" i="44" s="1"/>
  <c r="D27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E88" i="44" s="1"/>
  <c r="AE87" i="44" s="1"/>
  <c r="AD624" i="39"/>
  <c r="AD660" i="39" s="1"/>
  <c r="AD88" i="44" s="1"/>
  <c r="AD87" i="44" s="1"/>
  <c r="AC624" i="39"/>
  <c r="AC660" i="39"/>
  <c r="AC88" i="44" s="1"/>
  <c r="AB624" i="39"/>
  <c r="AB660" i="39" s="1"/>
  <c r="AB88" i="44" s="1"/>
  <c r="AB87" i="44" s="1"/>
  <c r="AA624" i="39"/>
  <c r="AA660" i="39"/>
  <c r="AA88" i="44" s="1"/>
  <c r="Z624" i="39"/>
  <c r="Z660" i="39" s="1"/>
  <c r="Z88" i="44" s="1"/>
  <c r="Z87" i="44" s="1"/>
  <c r="Y624" i="39"/>
  <c r="Y660" i="39"/>
  <c r="Y88" i="44" s="1"/>
  <c r="Y87" i="44" s="1"/>
  <c r="X624" i="39"/>
  <c r="X660" i="39" s="1"/>
  <c r="X88" i="44" s="1"/>
  <c r="X87" i="44" s="1"/>
  <c r="W624" i="39"/>
  <c r="W660" i="39"/>
  <c r="W88" i="44" s="1"/>
  <c r="W87" i="44" s="1"/>
  <c r="V624" i="39"/>
  <c r="V660" i="39" s="1"/>
  <c r="V88" i="44" s="1"/>
  <c r="V87" i="44" s="1"/>
  <c r="U624" i="39"/>
  <c r="U660" i="39"/>
  <c r="U88" i="44" s="1"/>
  <c r="U87" i="44" s="1"/>
  <c r="T624" i="39"/>
  <c r="T660" i="39" s="1"/>
  <c r="T88" i="44" s="1"/>
  <c r="T87" i="44" s="1"/>
  <c r="S624" i="39"/>
  <c r="S660" i="39"/>
  <c r="S88" i="44" s="1"/>
  <c r="S87" i="44" s="1"/>
  <c r="R624" i="39"/>
  <c r="R660" i="39" s="1"/>
  <c r="R88" i="44" s="1"/>
  <c r="R87" i="44" s="1"/>
  <c r="Q624" i="39"/>
  <c r="Q660" i="39"/>
  <c r="Q88" i="44" s="1"/>
  <c r="Q87" i="44" s="1"/>
  <c r="P624" i="39"/>
  <c r="P660" i="39" s="1"/>
  <c r="P88" i="44" s="1"/>
  <c r="P87" i="44" s="1"/>
  <c r="O624" i="39"/>
  <c r="O660" i="39" s="1"/>
  <c r="O88" i="44" s="1"/>
  <c r="O87" i="44" s="1"/>
  <c r="N624" i="39"/>
  <c r="N660" i="39"/>
  <c r="N88" i="44" s="1"/>
  <c r="N87" i="44" s="1"/>
  <c r="M624" i="39"/>
  <c r="M660" i="39" s="1"/>
  <c r="M88" i="44" s="1"/>
  <c r="M87" i="44" s="1"/>
  <c r="L624" i="39"/>
  <c r="L660" i="39"/>
  <c r="L88" i="44" s="1"/>
  <c r="L87" i="44" s="1"/>
  <c r="K624" i="39"/>
  <c r="K660" i="39" s="1"/>
  <c r="K88" i="44" s="1"/>
  <c r="K87" i="44" s="1"/>
  <c r="J624" i="39"/>
  <c r="J660" i="39"/>
  <c r="J88" i="44" s="1"/>
  <c r="J87" i="44" s="1"/>
  <c r="I624" i="39"/>
  <c r="I660" i="39" s="1"/>
  <c r="I88" i="44" s="1"/>
  <c r="I87" i="44" s="1"/>
  <c r="H624" i="39"/>
  <c r="H660" i="39"/>
  <c r="H88" i="44" s="1"/>
  <c r="H87" i="44" s="1"/>
  <c r="G624" i="39"/>
  <c r="G660" i="39" s="1"/>
  <c r="G88" i="44" s="1"/>
  <c r="G87" i="44" s="1"/>
  <c r="F624" i="39"/>
  <c r="F660" i="39"/>
  <c r="F88" i="44" s="1"/>
  <c r="E624" i="39"/>
  <c r="E660" i="39" s="1"/>
  <c r="E88" i="44" s="1"/>
  <c r="E87" i="44" s="1"/>
  <c r="D624" i="39"/>
  <c r="D660" i="39"/>
  <c r="D88" i="44" s="1"/>
  <c r="AE613" i="39"/>
  <c r="AE659" i="39" s="1"/>
  <c r="AE68" i="44" s="1"/>
  <c r="AE67" i="44" s="1"/>
  <c r="AD613" i="39"/>
  <c r="AD659" i="39"/>
  <c r="AD68" i="44" s="1"/>
  <c r="AC613" i="39"/>
  <c r="AC659" i="39" s="1"/>
  <c r="AC68" i="44" s="1"/>
  <c r="AC67" i="44" s="1"/>
  <c r="AB613" i="39"/>
  <c r="AB659" i="39" s="1"/>
  <c r="AB68" i="44" s="1"/>
  <c r="AB67" i="44" s="1"/>
  <c r="AA613" i="39"/>
  <c r="AA659" i="39" s="1"/>
  <c r="AA68" i="44" s="1"/>
  <c r="AA67" i="44" s="1"/>
  <c r="Z613" i="39"/>
  <c r="Z659" i="39"/>
  <c r="Z68" i="44" s="1"/>
  <c r="Y613" i="39"/>
  <c r="Y659" i="39" s="1"/>
  <c r="Y68" i="44" s="1"/>
  <c r="Y67" i="44" s="1"/>
  <c r="X613" i="39"/>
  <c r="X659" i="39"/>
  <c r="X68" i="44" s="1"/>
  <c r="X67" i="44" s="1"/>
  <c r="W613" i="39"/>
  <c r="W659" i="39" s="1"/>
  <c r="W68" i="44" s="1"/>
  <c r="W67" i="44" s="1"/>
  <c r="V613" i="39"/>
  <c r="V659" i="39"/>
  <c r="V68" i="44" s="1"/>
  <c r="U613" i="39"/>
  <c r="U659" i="39" s="1"/>
  <c r="U68" i="44" s="1"/>
  <c r="U67" i="44" s="1"/>
  <c r="T613" i="39"/>
  <c r="T659" i="39"/>
  <c r="T68" i="44" s="1"/>
  <c r="S613" i="39"/>
  <c r="S659" i="39" s="1"/>
  <c r="S68" i="44" s="1"/>
  <c r="S67" i="44" s="1"/>
  <c r="R613" i="39"/>
  <c r="R659" i="39"/>
  <c r="R68" i="44" s="1"/>
  <c r="R67" i="44" s="1"/>
  <c r="Q613" i="39"/>
  <c r="Q659" i="39" s="1"/>
  <c r="Q68" i="44" s="1"/>
  <c r="Q67" i="44" s="1"/>
  <c r="P613" i="39"/>
  <c r="P659" i="39"/>
  <c r="P68" i="44" s="1"/>
  <c r="P67" i="44" s="1"/>
  <c r="O613" i="39"/>
  <c r="O659" i="39" s="1"/>
  <c r="O68" i="44" s="1"/>
  <c r="O67" i="44" s="1"/>
  <c r="N613" i="39"/>
  <c r="N659" i="39"/>
  <c r="N68" i="44" s="1"/>
  <c r="N67" i="44" s="1"/>
  <c r="M613" i="39"/>
  <c r="M659" i="39" s="1"/>
  <c r="M68" i="44" s="1"/>
  <c r="M67" i="44" s="1"/>
  <c r="L613" i="39"/>
  <c r="K613" i="39"/>
  <c r="K659" i="39"/>
  <c r="K68" i="44" s="1"/>
  <c r="K67" i="44" s="1"/>
  <c r="J613" i="39"/>
  <c r="J659" i="39" s="1"/>
  <c r="J68" i="44" s="1"/>
  <c r="J67" i="44" s="1"/>
  <c r="I613" i="39"/>
  <c r="I659" i="39"/>
  <c r="I68" i="44" s="1"/>
  <c r="I67" i="44" s="1"/>
  <c r="H613" i="39"/>
  <c r="H659" i="39" s="1"/>
  <c r="H68" i="44" s="1"/>
  <c r="H67" i="44" s="1"/>
  <c r="G613" i="39"/>
  <c r="G659" i="39"/>
  <c r="G68" i="44" s="1"/>
  <c r="G67" i="44" s="1"/>
  <c r="F613" i="39"/>
  <c r="F659" i="39" s="1"/>
  <c r="F68" i="44" s="1"/>
  <c r="F67" i="44" s="1"/>
  <c r="E613" i="39"/>
  <c r="E659" i="39"/>
  <c r="E68" i="44" s="1"/>
  <c r="E67" i="44" s="1"/>
  <c r="D613" i="39"/>
  <c r="D659" i="39" s="1"/>
  <c r="D68" i="44" s="1"/>
  <c r="D67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E28" i="44" s="1"/>
  <c r="AE27" i="44" s="1"/>
  <c r="AD600" i="39"/>
  <c r="AD657" i="39" s="1"/>
  <c r="AD28" i="44" s="1"/>
  <c r="AD27" i="44" s="1"/>
  <c r="AC600" i="39"/>
  <c r="AC657" i="39"/>
  <c r="AC28" i="44" s="1"/>
  <c r="AC27" i="44" s="1"/>
  <c r="AB600" i="39"/>
  <c r="AB657" i="39" s="1"/>
  <c r="AB28" i="44" s="1"/>
  <c r="AB27" i="44" s="1"/>
  <c r="AA600" i="39"/>
  <c r="AA657" i="39"/>
  <c r="AA28" i="44" s="1"/>
  <c r="AA27" i="44" s="1"/>
  <c r="Z600" i="39"/>
  <c r="Z657" i="39" s="1"/>
  <c r="Z28" i="44" s="1"/>
  <c r="Z27" i="44" s="1"/>
  <c r="Y600" i="39"/>
  <c r="Y657" i="39"/>
  <c r="Y28" i="44" s="1"/>
  <c r="Y27" i="44" s="1"/>
  <c r="X600" i="39"/>
  <c r="W600" i="39"/>
  <c r="W657" i="39"/>
  <c r="W28" i="44" s="1"/>
  <c r="V600" i="39"/>
  <c r="V657" i="39" s="1"/>
  <c r="V28" i="44" s="1"/>
  <c r="V27" i="44" s="1"/>
  <c r="U600" i="39"/>
  <c r="U657" i="39"/>
  <c r="U28" i="44" s="1"/>
  <c r="U27" i="44" s="1"/>
  <c r="T600" i="39"/>
  <c r="T657" i="39" s="1"/>
  <c r="T28" i="44" s="1"/>
  <c r="T27" i="44" s="1"/>
  <c r="S600" i="39"/>
  <c r="S657" i="39" s="1"/>
  <c r="S28" i="44" s="1"/>
  <c r="S27" i="44" s="1"/>
  <c r="R600" i="39"/>
  <c r="R657" i="39"/>
  <c r="R28" i="44" s="1"/>
  <c r="R27" i="44" s="1"/>
  <c r="Q600" i="39"/>
  <c r="Q657" i="39" s="1"/>
  <c r="Q28" i="44" s="1"/>
  <c r="Q27" i="44" s="1"/>
  <c r="P600" i="39"/>
  <c r="P657" i="39"/>
  <c r="P28" i="44" s="1"/>
  <c r="P27" i="44" s="1"/>
  <c r="O600" i="39"/>
  <c r="O657" i="39" s="1"/>
  <c r="O28" i="44" s="1"/>
  <c r="O27" i="44" s="1"/>
  <c r="N600" i="39"/>
  <c r="N657" i="39"/>
  <c r="N28" i="44" s="1"/>
  <c r="N27" i="44" s="1"/>
  <c r="M600" i="39"/>
  <c r="M657" i="39" s="1"/>
  <c r="M28" i="44" s="1"/>
  <c r="M27" i="44" s="1"/>
  <c r="L600" i="39"/>
  <c r="L657" i="39"/>
  <c r="L28" i="44" s="1"/>
  <c r="L27" i="44" s="1"/>
  <c r="K600" i="39"/>
  <c r="K657" i="39" s="1"/>
  <c r="K28" i="44" s="1"/>
  <c r="K27" i="44" s="1"/>
  <c r="J600" i="39"/>
  <c r="J657" i="39"/>
  <c r="J28" i="44" s="1"/>
  <c r="J27" i="44" s="1"/>
  <c r="I600" i="39"/>
  <c r="I657" i="39" s="1"/>
  <c r="I28" i="44" s="1"/>
  <c r="I27" i="44" s="1"/>
  <c r="H600" i="39"/>
  <c r="G600" i="39"/>
  <c r="G657" i="39" s="1"/>
  <c r="G28" i="44" s="1"/>
  <c r="G27" i="44" s="1"/>
  <c r="F600" i="39"/>
  <c r="F657" i="39"/>
  <c r="F28" i="44" s="1"/>
  <c r="F27" i="44" s="1"/>
  <c r="E600" i="39"/>
  <c r="E657" i="39" s="1"/>
  <c r="E28" i="44" s="1"/>
  <c r="E27" i="44" s="1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108" i="44" s="1"/>
  <c r="C641" i="39"/>
  <c r="C624" i="39"/>
  <c r="C660" i="39"/>
  <c r="C88" i="44" s="1"/>
  <c r="C613" i="39"/>
  <c r="C659" i="39" s="1"/>
  <c r="C68" i="44" s="1"/>
  <c r="C611" i="39"/>
  <c r="C607" i="39"/>
  <c r="C606" i="39"/>
  <c r="C600" i="39"/>
  <c r="C657" i="39" s="1"/>
  <c r="C28" i="44" s="1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40" i="39"/>
  <c r="C425" i="39"/>
  <c r="C417" i="39"/>
  <c r="C415" i="39" s="1"/>
  <c r="C409" i="39"/>
  <c r="C407" i="39" s="1"/>
  <c r="C399" i="39"/>
  <c r="C393" i="39"/>
  <c r="C391" i="39"/>
  <c r="C383" i="39"/>
  <c r="C380" i="39"/>
  <c r="C377" i="39"/>
  <c r="C374" i="39"/>
  <c r="C371" i="39"/>
  <c r="C367" i="39" s="1"/>
  <c r="C368" i="39"/>
  <c r="C364" i="39"/>
  <c r="C359" i="39"/>
  <c r="C358" i="39"/>
  <c r="C355" i="39"/>
  <c r="C350" i="39"/>
  <c r="C349" i="39" s="1"/>
  <c r="C341" i="39"/>
  <c r="C328" i="39"/>
  <c r="C315" i="39"/>
  <c r="C302" i="39"/>
  <c r="C301" i="39" s="1"/>
  <c r="C300" i="39" s="1"/>
  <c r="C299" i="39" s="1"/>
  <c r="C291" i="39"/>
  <c r="C287" i="39"/>
  <c r="C279" i="39"/>
  <c r="C277" i="39" s="1"/>
  <c r="C272" i="39"/>
  <c r="C270" i="39"/>
  <c r="C260" i="39"/>
  <c r="C258" i="39"/>
  <c r="C252" i="39"/>
  <c r="C244" i="39"/>
  <c r="C240" i="39" s="1"/>
  <c r="C237" i="39"/>
  <c r="C230" i="39"/>
  <c r="C226" i="39"/>
  <c r="C219" i="39"/>
  <c r="C217" i="39"/>
  <c r="C216" i="39"/>
  <c r="C213" i="39"/>
  <c r="C206" i="39" s="1"/>
  <c r="C202" i="39"/>
  <c r="C195" i="39"/>
  <c r="C193" i="39" s="1"/>
  <c r="C192" i="39" s="1"/>
  <c r="C149" i="39"/>
  <c r="C112" i="39"/>
  <c r="C107" i="39"/>
  <c r="C103" i="39"/>
  <c r="C102" i="39"/>
  <c r="C94" i="39"/>
  <c r="C91" i="39"/>
  <c r="C84" i="39"/>
  <c r="C81" i="39" s="1"/>
  <c r="C80" i="39" s="1"/>
  <c r="C75" i="39"/>
  <c r="C70" i="39"/>
  <c r="C69" i="39"/>
  <c r="C68" i="39" s="1"/>
  <c r="C62" i="39"/>
  <c r="C60" i="39"/>
  <c r="C56" i="39"/>
  <c r="C53" i="39" s="1"/>
  <c r="C50" i="39"/>
  <c r="C47" i="39"/>
  <c r="C32" i="39"/>
  <c r="C31" i="39" s="1"/>
  <c r="C17" i="39"/>
  <c r="C14" i="39"/>
  <c r="C8" i="39" s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 s="1"/>
  <c r="AC587" i="1"/>
  <c r="AC644" i="1"/>
  <c r="AB587" i="1"/>
  <c r="AB644" i="1" s="1"/>
  <c r="AA587" i="1"/>
  <c r="AA644" i="1" s="1"/>
  <c r="Z587" i="1"/>
  <c r="Z644" i="1" s="1"/>
  <c r="Y587" i="1"/>
  <c r="Y644" i="1" s="1"/>
  <c r="X587" i="1"/>
  <c r="X644" i="1" s="1"/>
  <c r="W587" i="1"/>
  <c r="W644" i="1"/>
  <c r="V587" i="1"/>
  <c r="V644" i="1" s="1"/>
  <c r="U587" i="1"/>
  <c r="U644" i="1"/>
  <c r="T587" i="1"/>
  <c r="T644" i="1" s="1"/>
  <c r="S587" i="1"/>
  <c r="S644" i="1" s="1"/>
  <c r="R587" i="1"/>
  <c r="R644" i="1" s="1"/>
  <c r="Q587" i="1"/>
  <c r="Q644" i="1" s="1"/>
  <c r="P587" i="1"/>
  <c r="P644" i="1" s="1"/>
  <c r="O587" i="1"/>
  <c r="O644" i="1"/>
  <c r="N587" i="1"/>
  <c r="N644" i="1" s="1"/>
  <c r="M587" i="1"/>
  <c r="M644" i="1"/>
  <c r="L587" i="1"/>
  <c r="L644" i="1" s="1"/>
  <c r="K587" i="1"/>
  <c r="K644" i="1" s="1"/>
  <c r="J587" i="1"/>
  <c r="J644" i="1" s="1"/>
  <c r="I587" i="1"/>
  <c r="I644" i="1" s="1"/>
  <c r="H587" i="1"/>
  <c r="H644" i="1" s="1"/>
  <c r="G587" i="1"/>
  <c r="G644" i="1"/>
  <c r="F587" i="1"/>
  <c r="F644" i="1" s="1"/>
  <c r="E587" i="1"/>
  <c r="E644" i="1"/>
  <c r="D587" i="1"/>
  <c r="D644" i="1" s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 s="1"/>
  <c r="AD568" i="1"/>
  <c r="AD629" i="1" s="1"/>
  <c r="AC568" i="1"/>
  <c r="AC629" i="1" s="1"/>
  <c r="AB568" i="1"/>
  <c r="AB629" i="1" s="1"/>
  <c r="AA568" i="1"/>
  <c r="AA629" i="1"/>
  <c r="Z568" i="1"/>
  <c r="Z629" i="1" s="1"/>
  <c r="Y568" i="1"/>
  <c r="Y629" i="1"/>
  <c r="X568" i="1"/>
  <c r="X629" i="1" s="1"/>
  <c r="W568" i="1"/>
  <c r="W629" i="1" s="1"/>
  <c r="V568" i="1"/>
  <c r="V629" i="1" s="1"/>
  <c r="U568" i="1"/>
  <c r="U629" i="1" s="1"/>
  <c r="T568" i="1"/>
  <c r="T629" i="1" s="1"/>
  <c r="S568" i="1"/>
  <c r="S629" i="1"/>
  <c r="R568" i="1"/>
  <c r="R629" i="1" s="1"/>
  <c r="Q568" i="1"/>
  <c r="Q629" i="1"/>
  <c r="P568" i="1"/>
  <c r="P629" i="1" s="1"/>
  <c r="O568" i="1"/>
  <c r="O629" i="1" s="1"/>
  <c r="N568" i="1"/>
  <c r="N629" i="1" s="1"/>
  <c r="M568" i="1"/>
  <c r="M629" i="1" s="1"/>
  <c r="L568" i="1"/>
  <c r="L629" i="1" s="1"/>
  <c r="K568" i="1"/>
  <c r="K629" i="1"/>
  <c r="J568" i="1"/>
  <c r="J629" i="1" s="1"/>
  <c r="I568" i="1"/>
  <c r="I629" i="1"/>
  <c r="H568" i="1"/>
  <c r="H629" i="1" s="1"/>
  <c r="G568" i="1"/>
  <c r="G629" i="1" s="1"/>
  <c r="F568" i="1"/>
  <c r="F629" i="1" s="1"/>
  <c r="E568" i="1"/>
  <c r="E629" i="1" s="1"/>
  <c r="D568" i="1"/>
  <c r="D629" i="1" s="1"/>
  <c r="AE565" i="1"/>
  <c r="AE628" i="1"/>
  <c r="AD565" i="1"/>
  <c r="AD628" i="1" s="1"/>
  <c r="AC565" i="1"/>
  <c r="AC628" i="1"/>
  <c r="AB565" i="1"/>
  <c r="AB628" i="1" s="1"/>
  <c r="AA565" i="1"/>
  <c r="AA628" i="1" s="1"/>
  <c r="Z565" i="1"/>
  <c r="Z628" i="1" s="1"/>
  <c r="Y565" i="1"/>
  <c r="Y628" i="1" s="1"/>
  <c r="X565" i="1"/>
  <c r="X628" i="1" s="1"/>
  <c r="W565" i="1"/>
  <c r="W628" i="1"/>
  <c r="V565" i="1"/>
  <c r="V628" i="1" s="1"/>
  <c r="U565" i="1"/>
  <c r="U628" i="1"/>
  <c r="T565" i="1"/>
  <c r="T628" i="1" s="1"/>
  <c r="S565" i="1"/>
  <c r="S628" i="1" s="1"/>
  <c r="R565" i="1"/>
  <c r="R628" i="1" s="1"/>
  <c r="Q565" i="1"/>
  <c r="Q628" i="1" s="1"/>
  <c r="P565" i="1"/>
  <c r="P628" i="1" s="1"/>
  <c r="O565" i="1"/>
  <c r="O628" i="1"/>
  <c r="N565" i="1"/>
  <c r="N628" i="1" s="1"/>
  <c r="M565" i="1"/>
  <c r="M628" i="1"/>
  <c r="L565" i="1"/>
  <c r="L628" i="1" s="1"/>
  <c r="K565" i="1"/>
  <c r="K628" i="1" s="1"/>
  <c r="J565" i="1"/>
  <c r="J628" i="1" s="1"/>
  <c r="I565" i="1"/>
  <c r="I628" i="1" s="1"/>
  <c r="H565" i="1"/>
  <c r="H628" i="1" s="1"/>
  <c r="G565" i="1"/>
  <c r="G628" i="1"/>
  <c r="F565" i="1"/>
  <c r="F628" i="1" s="1"/>
  <c r="E565" i="1"/>
  <c r="E628" i="1"/>
  <c r="D565" i="1"/>
  <c r="D628" i="1" s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 s="1"/>
  <c r="AD520" i="1"/>
  <c r="AD612" i="1" s="1"/>
  <c r="AC520" i="1"/>
  <c r="AC612" i="1" s="1"/>
  <c r="AB520" i="1"/>
  <c r="AB612" i="1" s="1"/>
  <c r="AA520" i="1"/>
  <c r="AA612" i="1"/>
  <c r="Z520" i="1"/>
  <c r="Z612" i="1" s="1"/>
  <c r="Y520" i="1"/>
  <c r="Y612" i="1"/>
  <c r="X520" i="1"/>
  <c r="X612" i="1" s="1"/>
  <c r="W520" i="1"/>
  <c r="W612" i="1" s="1"/>
  <c r="V520" i="1"/>
  <c r="V612" i="1" s="1"/>
  <c r="U520" i="1"/>
  <c r="U612" i="1" s="1"/>
  <c r="T520" i="1"/>
  <c r="T612" i="1" s="1"/>
  <c r="S520" i="1"/>
  <c r="S612" i="1"/>
  <c r="R520" i="1"/>
  <c r="R612" i="1" s="1"/>
  <c r="Q520" i="1"/>
  <c r="Q612" i="1"/>
  <c r="P520" i="1"/>
  <c r="P612" i="1" s="1"/>
  <c r="O520" i="1"/>
  <c r="O612" i="1" s="1"/>
  <c r="N520" i="1"/>
  <c r="N612" i="1" s="1"/>
  <c r="M520" i="1"/>
  <c r="M612" i="1" s="1"/>
  <c r="L520" i="1"/>
  <c r="L612" i="1" s="1"/>
  <c r="K520" i="1"/>
  <c r="K612" i="1"/>
  <c r="J520" i="1"/>
  <c r="J612" i="1" s="1"/>
  <c r="I520" i="1"/>
  <c r="I612" i="1"/>
  <c r="H520" i="1"/>
  <c r="H612" i="1" s="1"/>
  <c r="G520" i="1"/>
  <c r="G612" i="1" s="1"/>
  <c r="F520" i="1"/>
  <c r="F612" i="1" s="1"/>
  <c r="E520" i="1"/>
  <c r="E612" i="1" s="1"/>
  <c r="D520" i="1"/>
  <c r="D612" i="1" s="1"/>
  <c r="AE472" i="1"/>
  <c r="AE605" i="1"/>
  <c r="AD472" i="1"/>
  <c r="AD605" i="1" s="1"/>
  <c r="AC472" i="1"/>
  <c r="AC605" i="1"/>
  <c r="AB472" i="1"/>
  <c r="AB605" i="1" s="1"/>
  <c r="AA472" i="1"/>
  <c r="AA605" i="1" s="1"/>
  <c r="Z472" i="1"/>
  <c r="Z605" i="1" s="1"/>
  <c r="Y472" i="1"/>
  <c r="Y605" i="1" s="1"/>
  <c r="X472" i="1"/>
  <c r="X605" i="1" s="1"/>
  <c r="W472" i="1"/>
  <c r="W605" i="1"/>
  <c r="V472" i="1"/>
  <c r="V605" i="1" s="1"/>
  <c r="U472" i="1"/>
  <c r="U605" i="1"/>
  <c r="T472" i="1"/>
  <c r="T605" i="1" s="1"/>
  <c r="S472" i="1"/>
  <c r="S605" i="1" s="1"/>
  <c r="R472" i="1"/>
  <c r="R605" i="1" s="1"/>
  <c r="Q472" i="1"/>
  <c r="Q605" i="1" s="1"/>
  <c r="P472" i="1"/>
  <c r="P605" i="1"/>
  <c r="O472" i="1"/>
  <c r="O605" i="1" s="1"/>
  <c r="N472" i="1"/>
  <c r="N605" i="1"/>
  <c r="M472" i="1"/>
  <c r="M605" i="1" s="1"/>
  <c r="L472" i="1"/>
  <c r="L605" i="1"/>
  <c r="K472" i="1"/>
  <c r="K605" i="1" s="1"/>
  <c r="J472" i="1"/>
  <c r="J605" i="1"/>
  <c r="I472" i="1"/>
  <c r="I605" i="1" s="1"/>
  <c r="H472" i="1"/>
  <c r="H605" i="1"/>
  <c r="G472" i="1"/>
  <c r="G605" i="1" s="1"/>
  <c r="F472" i="1"/>
  <c r="F605" i="1"/>
  <c r="E472" i="1"/>
  <c r="E605" i="1" s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 s="1"/>
  <c r="AD137" i="1"/>
  <c r="AD487" i="1" s="1"/>
  <c r="AC137" i="1"/>
  <c r="AC487" i="1" s="1"/>
  <c r="AB137" i="1"/>
  <c r="AB487" i="1" s="1"/>
  <c r="AA137" i="1"/>
  <c r="AA487" i="1" s="1"/>
  <c r="Z137" i="1"/>
  <c r="Z487" i="1" s="1"/>
  <c r="Y137" i="1"/>
  <c r="Y487" i="1" s="1"/>
  <c r="X137" i="1"/>
  <c r="X487" i="1" s="1"/>
  <c r="W137" i="1"/>
  <c r="W487" i="1" s="1"/>
  <c r="V137" i="1"/>
  <c r="V487" i="1" s="1"/>
  <c r="U137" i="1"/>
  <c r="U487" i="1" s="1"/>
  <c r="T137" i="1"/>
  <c r="T487" i="1" s="1"/>
  <c r="S137" i="1"/>
  <c r="S487" i="1" s="1"/>
  <c r="R137" i="1"/>
  <c r="R487" i="1" s="1"/>
  <c r="Q137" i="1"/>
  <c r="Q487" i="1" s="1"/>
  <c r="P137" i="1"/>
  <c r="P487" i="1" s="1"/>
  <c r="O137" i="1"/>
  <c r="O487" i="1" s="1"/>
  <c r="N137" i="1"/>
  <c r="N487" i="1" s="1"/>
  <c r="M137" i="1"/>
  <c r="M487" i="1" s="1"/>
  <c r="L137" i="1"/>
  <c r="L487" i="1" s="1"/>
  <c r="K137" i="1"/>
  <c r="K487" i="1" s="1"/>
  <c r="J137" i="1"/>
  <c r="J487" i="1" s="1"/>
  <c r="I137" i="1"/>
  <c r="I487" i="1" s="1"/>
  <c r="H137" i="1"/>
  <c r="H487" i="1" s="1"/>
  <c r="G137" i="1"/>
  <c r="G487" i="1" s="1"/>
  <c r="F137" i="1"/>
  <c r="F487" i="1" s="1"/>
  <c r="E137" i="1"/>
  <c r="E487" i="1" s="1"/>
  <c r="D137" i="1"/>
  <c r="D487" i="1" s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D102" i="1" s="1"/>
  <c r="AD466" i="1" s="1"/>
  <c r="AC103" i="1"/>
  <c r="AB103" i="1"/>
  <c r="AA103" i="1"/>
  <c r="AA102" i="1" s="1"/>
  <c r="AA466" i="1" s="1"/>
  <c r="Z103" i="1"/>
  <c r="Z102" i="1" s="1"/>
  <c r="Z466" i="1" s="1"/>
  <c r="Y103" i="1"/>
  <c r="X103" i="1"/>
  <c r="W103" i="1"/>
  <c r="W102" i="1" s="1"/>
  <c r="W466" i="1" s="1"/>
  <c r="V103" i="1"/>
  <c r="V102" i="1" s="1"/>
  <c r="V466" i="1" s="1"/>
  <c r="U103" i="1"/>
  <c r="T103" i="1"/>
  <c r="S103" i="1"/>
  <c r="S102" i="1" s="1"/>
  <c r="S466" i="1" s="1"/>
  <c r="R103" i="1"/>
  <c r="R102" i="1" s="1"/>
  <c r="R466" i="1" s="1"/>
  <c r="Q103" i="1"/>
  <c r="P103" i="1"/>
  <c r="O103" i="1"/>
  <c r="N103" i="1"/>
  <c r="N102" i="1" s="1"/>
  <c r="N466" i="1" s="1"/>
  <c r="M103" i="1"/>
  <c r="L103" i="1"/>
  <c r="K103" i="1"/>
  <c r="K102" i="1" s="1"/>
  <c r="K466" i="1" s="1"/>
  <c r="J103" i="1"/>
  <c r="J102" i="1" s="1"/>
  <c r="J466" i="1" s="1"/>
  <c r="I103" i="1"/>
  <c r="H103" i="1"/>
  <c r="G103" i="1"/>
  <c r="G102" i="1" s="1"/>
  <c r="G466" i="1" s="1"/>
  <c r="F103" i="1"/>
  <c r="F102" i="1" s="1"/>
  <c r="F466" i="1" s="1"/>
  <c r="E103" i="1"/>
  <c r="D103" i="1"/>
  <c r="AE102" i="1"/>
  <c r="AE466" i="1" s="1"/>
  <c r="AC102" i="1"/>
  <c r="AC466" i="1" s="1"/>
  <c r="AB102" i="1"/>
  <c r="AB466" i="1" s="1"/>
  <c r="Y102" i="1"/>
  <c r="Y466" i="1" s="1"/>
  <c r="X102" i="1"/>
  <c r="X466" i="1" s="1"/>
  <c r="U102" i="1"/>
  <c r="U466" i="1" s="1"/>
  <c r="T102" i="1"/>
  <c r="T466" i="1" s="1"/>
  <c r="Q102" i="1"/>
  <c r="Q466" i="1" s="1"/>
  <c r="P102" i="1"/>
  <c r="P466" i="1" s="1"/>
  <c r="O102" i="1"/>
  <c r="O466" i="1" s="1"/>
  <c r="M102" i="1"/>
  <c r="M466" i="1" s="1"/>
  <c r="L102" i="1"/>
  <c r="L466" i="1" s="1"/>
  <c r="I102" i="1"/>
  <c r="I466" i="1" s="1"/>
  <c r="H102" i="1"/>
  <c r="H466" i="1" s="1"/>
  <c r="E102" i="1"/>
  <c r="E466" i="1" s="1"/>
  <c r="D102" i="1"/>
  <c r="D466" i="1" s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587" i="1"/>
  <c r="C572" i="1"/>
  <c r="C568" i="1"/>
  <c r="C629" i="1" s="1"/>
  <c r="C565" i="1"/>
  <c r="C549" i="1"/>
  <c r="C536" i="1"/>
  <c r="C525" i="1"/>
  <c r="C520" i="1"/>
  <c r="C612" i="1" s="1"/>
  <c r="C487" i="1"/>
  <c r="C472" i="1"/>
  <c r="C605" i="1" s="1"/>
  <c r="C467" i="1"/>
  <c r="C409" i="1"/>
  <c r="C407" i="1"/>
  <c r="C399" i="1"/>
  <c r="C380" i="1"/>
  <c r="C377" i="1"/>
  <c r="C374" i="1"/>
  <c r="C367" i="1" s="1"/>
  <c r="C371" i="1"/>
  <c r="C368" i="1"/>
  <c r="C364" i="1"/>
  <c r="C355" i="1"/>
  <c r="C350" i="1"/>
  <c r="C341" i="1"/>
  <c r="C328" i="1"/>
  <c r="C301" i="1" s="1"/>
  <c r="C300" i="1" s="1"/>
  <c r="C315" i="1"/>
  <c r="C302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94" i="1"/>
  <c r="C75" i="1"/>
  <c r="C70" i="1"/>
  <c r="C69" i="1" s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6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E466" i="5" s="1"/>
  <c r="AD102" i="5"/>
  <c r="AD466" i="5" s="1"/>
  <c r="AC102" i="5"/>
  <c r="AB102" i="5"/>
  <c r="AA102" i="5"/>
  <c r="Z102" i="5"/>
  <c r="Y102" i="5"/>
  <c r="X102" i="5"/>
  <c r="W102" i="5"/>
  <c r="W466" i="5" s="1"/>
  <c r="V102" i="5"/>
  <c r="V466" i="5" s="1"/>
  <c r="U102" i="5"/>
  <c r="T102" i="5"/>
  <c r="S102" i="5"/>
  <c r="R102" i="5"/>
  <c r="Q102" i="5"/>
  <c r="P102" i="5"/>
  <c r="O102" i="5"/>
  <c r="O466" i="5" s="1"/>
  <c r="N102" i="5"/>
  <c r="N466" i="5" s="1"/>
  <c r="M102" i="5"/>
  <c r="L102" i="5"/>
  <c r="K102" i="5"/>
  <c r="K466" i="5" s="1"/>
  <c r="J102" i="5"/>
  <c r="I102" i="5"/>
  <c r="H102" i="5"/>
  <c r="G102" i="5"/>
  <c r="F102" i="5"/>
  <c r="E102" i="5"/>
  <c r="D102" i="5"/>
  <c r="Q629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 s="1"/>
  <c r="AD587" i="5"/>
  <c r="AD644" i="5"/>
  <c r="AC587" i="5"/>
  <c r="AC644" i="5" s="1"/>
  <c r="AB587" i="5"/>
  <c r="AB644" i="5"/>
  <c r="AA587" i="5"/>
  <c r="AA644" i="5" s="1"/>
  <c r="Z587" i="5"/>
  <c r="Z644" i="5"/>
  <c r="Y587" i="5"/>
  <c r="Y644" i="5" s="1"/>
  <c r="X587" i="5"/>
  <c r="X644" i="5"/>
  <c r="W587" i="5"/>
  <c r="W644" i="5" s="1"/>
  <c r="V587" i="5"/>
  <c r="V644" i="5"/>
  <c r="U587" i="5"/>
  <c r="U644" i="5" s="1"/>
  <c r="T587" i="5"/>
  <c r="T644" i="5"/>
  <c r="S587" i="5"/>
  <c r="S644" i="5" s="1"/>
  <c r="R587" i="5"/>
  <c r="R644" i="5"/>
  <c r="Q587" i="5"/>
  <c r="Q644" i="5" s="1"/>
  <c r="P587" i="5"/>
  <c r="P644" i="5"/>
  <c r="O587" i="5"/>
  <c r="O644" i="5" s="1"/>
  <c r="N587" i="5"/>
  <c r="N644" i="5"/>
  <c r="M587" i="5"/>
  <c r="M644" i="5" s="1"/>
  <c r="L587" i="5"/>
  <c r="L644" i="5"/>
  <c r="K587" i="5"/>
  <c r="K644" i="5" s="1"/>
  <c r="J587" i="5"/>
  <c r="J644" i="5"/>
  <c r="I587" i="5"/>
  <c r="I644" i="5" s="1"/>
  <c r="H587" i="5"/>
  <c r="H644" i="5"/>
  <c r="G587" i="5"/>
  <c r="G644" i="5" s="1"/>
  <c r="F587" i="5"/>
  <c r="F644" i="5"/>
  <c r="E587" i="5"/>
  <c r="E644" i="5" s="1"/>
  <c r="D587" i="5"/>
  <c r="D644" i="5"/>
  <c r="C587" i="5"/>
  <c r="C644" i="5" s="1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 s="1"/>
  <c r="AC568" i="5"/>
  <c r="AC629" i="5" s="1"/>
  <c r="AB568" i="5"/>
  <c r="AB629" i="5" s="1"/>
  <c r="AA568" i="5"/>
  <c r="AA629" i="5"/>
  <c r="Z568" i="5"/>
  <c r="Z629" i="5" s="1"/>
  <c r="Y568" i="5"/>
  <c r="Y629" i="5"/>
  <c r="X568" i="5"/>
  <c r="X629" i="5" s="1"/>
  <c r="W568" i="5"/>
  <c r="W629" i="5" s="1"/>
  <c r="V568" i="5"/>
  <c r="V629" i="5" s="1"/>
  <c r="U568" i="5"/>
  <c r="U629" i="5" s="1"/>
  <c r="T568" i="5"/>
  <c r="T629" i="5" s="1"/>
  <c r="S568" i="5"/>
  <c r="S629" i="5"/>
  <c r="R568" i="5"/>
  <c r="R629" i="5" s="1"/>
  <c r="Q568" i="5"/>
  <c r="P568" i="5"/>
  <c r="P629" i="5" s="1"/>
  <c r="O568" i="5"/>
  <c r="O629" i="5" s="1"/>
  <c r="N568" i="5"/>
  <c r="N629" i="5" s="1"/>
  <c r="M568" i="5"/>
  <c r="M629" i="5" s="1"/>
  <c r="L568" i="5"/>
  <c r="L629" i="5" s="1"/>
  <c r="K568" i="5"/>
  <c r="K629" i="5" s="1"/>
  <c r="J568" i="5"/>
  <c r="J629" i="5"/>
  <c r="I568" i="5"/>
  <c r="I629" i="5" s="1"/>
  <c r="H568" i="5"/>
  <c r="H629" i="5"/>
  <c r="G568" i="5"/>
  <c r="G629" i="5" s="1"/>
  <c r="F568" i="5"/>
  <c r="F629" i="5" s="1"/>
  <c r="E568" i="5"/>
  <c r="E629" i="5" s="1"/>
  <c r="D568" i="5"/>
  <c r="D629" i="5" s="1"/>
  <c r="C568" i="5"/>
  <c r="C629" i="5" s="1"/>
  <c r="AE565" i="5"/>
  <c r="AE628" i="5"/>
  <c r="AD565" i="5"/>
  <c r="AD628" i="5" s="1"/>
  <c r="AC565" i="5"/>
  <c r="AC628" i="5" s="1"/>
  <c r="AB565" i="5"/>
  <c r="AB628" i="5"/>
  <c r="AA565" i="5"/>
  <c r="AA628" i="5" s="1"/>
  <c r="Z565" i="5"/>
  <c r="Z628" i="5"/>
  <c r="Y565" i="5"/>
  <c r="Y628" i="5" s="1"/>
  <c r="X565" i="5"/>
  <c r="X628" i="5" s="1"/>
  <c r="W565" i="5"/>
  <c r="W628" i="5" s="1"/>
  <c r="V565" i="5"/>
  <c r="V628" i="5" s="1"/>
  <c r="U565" i="5"/>
  <c r="U628" i="5" s="1"/>
  <c r="T565" i="5"/>
  <c r="T628" i="5"/>
  <c r="S565" i="5"/>
  <c r="S628" i="5" s="1"/>
  <c r="R565" i="5"/>
  <c r="R628" i="5"/>
  <c r="Q565" i="5"/>
  <c r="Q628" i="5" s="1"/>
  <c r="P565" i="5"/>
  <c r="P628" i="5" s="1"/>
  <c r="O565" i="5"/>
  <c r="O628" i="5" s="1"/>
  <c r="N565" i="5"/>
  <c r="N628" i="5" s="1"/>
  <c r="M565" i="5"/>
  <c r="M628" i="5" s="1"/>
  <c r="L565" i="5"/>
  <c r="L628" i="5" s="1"/>
  <c r="K565" i="5"/>
  <c r="K628" i="5"/>
  <c r="J565" i="5"/>
  <c r="J628" i="5" s="1"/>
  <c r="I565" i="5"/>
  <c r="I628" i="5"/>
  <c r="H565" i="5"/>
  <c r="H628" i="5" s="1"/>
  <c r="G565" i="5"/>
  <c r="G628" i="5" s="1"/>
  <c r="F565" i="5"/>
  <c r="F628" i="5" s="1"/>
  <c r="E565" i="5"/>
  <c r="E628" i="5" s="1"/>
  <c r="D565" i="5"/>
  <c r="D628" i="5" s="1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 s="1"/>
  <c r="AC520" i="5"/>
  <c r="AC612" i="5"/>
  <c r="AB520" i="5"/>
  <c r="AB612" i="5" s="1"/>
  <c r="AA520" i="5"/>
  <c r="AA612" i="5" s="1"/>
  <c r="Z520" i="5"/>
  <c r="Z612" i="5" s="1"/>
  <c r="Y520" i="5"/>
  <c r="Y612" i="5" s="1"/>
  <c r="X520" i="5"/>
  <c r="X612" i="5" s="1"/>
  <c r="W520" i="5"/>
  <c r="W612" i="5"/>
  <c r="V520" i="5"/>
  <c r="V612" i="5" s="1"/>
  <c r="U520" i="5"/>
  <c r="U612" i="5" s="1"/>
  <c r="T520" i="5"/>
  <c r="T612" i="5" s="1"/>
  <c r="S520" i="5"/>
  <c r="S612" i="5" s="1"/>
  <c r="R520" i="5"/>
  <c r="R612" i="5" s="1"/>
  <c r="Q520" i="5"/>
  <c r="Q612" i="5" s="1"/>
  <c r="P520" i="5"/>
  <c r="P612" i="5" s="1"/>
  <c r="O520" i="5"/>
  <c r="O612" i="5" s="1"/>
  <c r="N520" i="5"/>
  <c r="N612" i="5"/>
  <c r="M520" i="5"/>
  <c r="M612" i="5" s="1"/>
  <c r="L520" i="5"/>
  <c r="L612" i="5"/>
  <c r="K520" i="5"/>
  <c r="K612" i="5" s="1"/>
  <c r="J520" i="5"/>
  <c r="J612" i="5" s="1"/>
  <c r="I520" i="5"/>
  <c r="I612" i="5" s="1"/>
  <c r="H520" i="5"/>
  <c r="H612" i="5" s="1"/>
  <c r="G520" i="5"/>
  <c r="G612" i="5" s="1"/>
  <c r="F520" i="5"/>
  <c r="F612" i="5"/>
  <c r="E520" i="5"/>
  <c r="E612" i="5" s="1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 s="1"/>
  <c r="AA472" i="5"/>
  <c r="Z472" i="5"/>
  <c r="Z605" i="5"/>
  <c r="Y472" i="5"/>
  <c r="X472" i="5"/>
  <c r="X605" i="5"/>
  <c r="W472" i="5"/>
  <c r="V472" i="5"/>
  <c r="V605" i="5"/>
  <c r="U472" i="5"/>
  <c r="T472" i="5"/>
  <c r="T605" i="5" s="1"/>
  <c r="S472" i="5"/>
  <c r="R472" i="5"/>
  <c r="Q472" i="5"/>
  <c r="P472" i="5"/>
  <c r="P605" i="5"/>
  <c r="O472" i="5"/>
  <c r="N472" i="5"/>
  <c r="M472" i="5"/>
  <c r="L472" i="5"/>
  <c r="L605" i="5" s="1"/>
  <c r="K472" i="5"/>
  <c r="K605" i="5" s="1"/>
  <c r="J472" i="5"/>
  <c r="J605" i="5" s="1"/>
  <c r="I472" i="5"/>
  <c r="H472" i="5"/>
  <c r="H605" i="5"/>
  <c r="G472" i="5"/>
  <c r="F472" i="5"/>
  <c r="F605" i="5" s="1"/>
  <c r="E472" i="5"/>
  <c r="D472" i="5"/>
  <c r="D605" i="5" s="1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 s="1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 s="1"/>
  <c r="C291" i="5"/>
  <c r="C279" i="5"/>
  <c r="C277" i="5"/>
  <c r="C272" i="5"/>
  <c r="C270" i="5" s="1"/>
  <c r="C269" i="5" s="1"/>
  <c r="C257" i="5" s="1"/>
  <c r="C260" i="5"/>
  <c r="C258" i="5"/>
  <c r="C244" i="5"/>
  <c r="C240" i="5"/>
  <c r="C149" i="5"/>
  <c r="C112" i="5"/>
  <c r="Z466" i="5"/>
  <c r="R466" i="5"/>
  <c r="J466" i="5"/>
  <c r="F466" i="5"/>
  <c r="C107" i="5"/>
  <c r="AC466" i="5"/>
  <c r="AA466" i="5"/>
  <c r="Y466" i="5"/>
  <c r="U466" i="5"/>
  <c r="S466" i="5"/>
  <c r="Q466" i="5"/>
  <c r="M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 s="1"/>
  <c r="AD520" i="2"/>
  <c r="AD612" i="2"/>
  <c r="AC520" i="2"/>
  <c r="AC612" i="2" s="1"/>
  <c r="AB520" i="2"/>
  <c r="AB612" i="2"/>
  <c r="AA520" i="2"/>
  <c r="AA612" i="2" s="1"/>
  <c r="Z520" i="2"/>
  <c r="Z612" i="2"/>
  <c r="Y520" i="2"/>
  <c r="Y612" i="2" s="1"/>
  <c r="X520" i="2"/>
  <c r="X612" i="2"/>
  <c r="W520" i="2"/>
  <c r="W612" i="2" s="1"/>
  <c r="V520" i="2"/>
  <c r="V612" i="2"/>
  <c r="U520" i="2"/>
  <c r="U612" i="2" s="1"/>
  <c r="T520" i="2"/>
  <c r="T612" i="2"/>
  <c r="S520" i="2"/>
  <c r="S612" i="2" s="1"/>
  <c r="R520" i="2"/>
  <c r="R612" i="2"/>
  <c r="Q520" i="2"/>
  <c r="Q612" i="2" s="1"/>
  <c r="P520" i="2"/>
  <c r="P612" i="2"/>
  <c r="O520" i="2"/>
  <c r="O612" i="2" s="1"/>
  <c r="N520" i="2"/>
  <c r="N612" i="2"/>
  <c r="M520" i="2"/>
  <c r="M612" i="2" s="1"/>
  <c r="L520" i="2"/>
  <c r="L612" i="2"/>
  <c r="K520" i="2"/>
  <c r="K612" i="2" s="1"/>
  <c r="J520" i="2"/>
  <c r="J612" i="2"/>
  <c r="I520" i="2"/>
  <c r="I612" i="2" s="1"/>
  <c r="H520" i="2"/>
  <c r="H612" i="2"/>
  <c r="G520" i="2"/>
  <c r="G612" i="2" s="1"/>
  <c r="F520" i="2"/>
  <c r="F612" i="2"/>
  <c r="E520" i="2"/>
  <c r="E612" i="2" s="1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D257" i="2" s="1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 s="1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C182" i="2" s="1"/>
  <c r="AE178" i="2"/>
  <c r="AD178" i="2" s="1"/>
  <c r="AC178" i="2" s="1"/>
  <c r="AB178" i="2" s="1"/>
  <c r="AA178" i="2" s="1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C178" i="2" s="1"/>
  <c r="AE174" i="2"/>
  <c r="AD174" i="2" s="1"/>
  <c r="AC174" i="2" s="1"/>
  <c r="AB174" i="2" s="1"/>
  <c r="AA174" i="2" s="1"/>
  <c r="Z174" i="2" s="1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C174" i="2" s="1"/>
  <c r="AE173" i="2"/>
  <c r="AD173" i="2" s="1"/>
  <c r="AC173" i="2" s="1"/>
  <c r="AB173" i="2" s="1"/>
  <c r="AA173" i="2" s="1"/>
  <c r="Z173" i="2" s="1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 s="1"/>
  <c r="AC161" i="2" s="1"/>
  <c r="AB161" i="2" s="1"/>
  <c r="AA161" i="2" s="1"/>
  <c r="Z161" i="2" s="1"/>
  <c r="Y161" i="2" s="1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 s="1"/>
  <c r="AC160" i="2" s="1"/>
  <c r="AB160" i="2" s="1"/>
  <c r="AA160" i="2" s="1"/>
  <c r="Z160" i="2" s="1"/>
  <c r="Y160" i="2" s="1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193" i="2"/>
  <c r="C192" i="2" s="1"/>
  <c r="C611" i="2"/>
  <c r="C609" i="2"/>
  <c r="C545" i="2"/>
  <c r="C541" i="2"/>
  <c r="C536" i="2"/>
  <c r="C530" i="2"/>
  <c r="C525" i="2"/>
  <c r="C520" i="2"/>
  <c r="C612" i="2" s="1"/>
  <c r="C279" i="2"/>
  <c r="C277" i="2"/>
  <c r="C272" i="2"/>
  <c r="C270" i="2" s="1"/>
  <c r="C269" i="2" s="1"/>
  <c r="C260" i="2"/>
  <c r="C258" i="2" s="1"/>
  <c r="C257" i="2" s="1"/>
  <c r="C252" i="2"/>
  <c r="C244" i="2"/>
  <c r="C240" i="2" s="1"/>
  <c r="C237" i="2"/>
  <c r="C230" i="2"/>
  <c r="C226" i="2"/>
  <c r="C219" i="2"/>
  <c r="C217" i="2" s="1"/>
  <c r="C216" i="2" s="1"/>
  <c r="C213" i="2"/>
  <c r="C206" i="2" s="1"/>
  <c r="C202" i="2"/>
  <c r="C195" i="2"/>
  <c r="C607" i="41"/>
  <c r="C67" i="41"/>
  <c r="C257" i="41"/>
  <c r="C191" i="41"/>
  <c r="C67" i="40"/>
  <c r="C5" i="40" s="1"/>
  <c r="C257" i="40"/>
  <c r="H657" i="39"/>
  <c r="H28" i="44" s="1"/>
  <c r="H27" i="44" s="1"/>
  <c r="X657" i="39"/>
  <c r="X28" i="44" s="1"/>
  <c r="X27" i="44" s="1"/>
  <c r="C192" i="1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87" i="2"/>
  <c r="C107" i="44"/>
  <c r="C67" i="44"/>
  <c r="C27" i="44"/>
  <c r="C87" i="44"/>
  <c r="C62" i="73" l="1"/>
  <c r="D62" i="73" s="1"/>
  <c r="C152" i="72"/>
  <c r="C53" i="73"/>
  <c r="D53" i="73" s="1"/>
  <c r="C143" i="72"/>
  <c r="C64" i="73"/>
  <c r="D64" i="73" s="1"/>
  <c r="C31" i="72"/>
  <c r="C149" i="72"/>
  <c r="C59" i="73"/>
  <c r="D59" i="73" s="1"/>
  <c r="C137" i="72"/>
  <c r="C47" i="73"/>
  <c r="D47" i="73" s="1"/>
  <c r="C38" i="73"/>
  <c r="D38" i="73" s="1"/>
  <c r="C129" i="72"/>
  <c r="C141" i="72"/>
  <c r="C51" i="73"/>
  <c r="D51" i="73" s="1"/>
  <c r="C44" i="73"/>
  <c r="D44" i="73" s="1"/>
  <c r="C134" i="72"/>
  <c r="C64" i="72"/>
  <c r="C29" i="73"/>
  <c r="D29" i="73" s="1"/>
  <c r="C19" i="73"/>
  <c r="D19" i="73" s="1"/>
  <c r="C123" i="72"/>
  <c r="C8" i="73"/>
  <c r="D8" i="73" s="1"/>
  <c r="C117" i="72"/>
  <c r="C36" i="73"/>
  <c r="D36" i="73" s="1"/>
  <c r="C75" i="72"/>
  <c r="C26" i="73"/>
  <c r="D26" i="73" s="1"/>
  <c r="C39" i="72"/>
  <c r="C13" i="73"/>
  <c r="D13" i="73" s="1"/>
  <c r="C102" i="72"/>
  <c r="C32" i="73"/>
  <c r="D32" i="73" s="1"/>
  <c r="C21" i="72"/>
  <c r="C15" i="72"/>
  <c r="C22" i="73"/>
  <c r="D22" i="73" s="1"/>
  <c r="C16" i="73"/>
  <c r="D16" i="73" s="1"/>
  <c r="C121" i="72"/>
  <c r="C115" i="72"/>
  <c r="C6" i="73"/>
  <c r="D6" i="73" s="1"/>
  <c r="D142" i="72"/>
  <c r="D139" i="72"/>
  <c r="D138" i="72"/>
  <c r="D146" i="72"/>
  <c r="C42" i="73"/>
  <c r="D42" i="73" s="1"/>
  <c r="C132" i="72"/>
  <c r="C133" i="72"/>
  <c r="C43" i="73"/>
  <c r="D43" i="73" s="1"/>
  <c r="C46" i="73"/>
  <c r="D46" i="73" s="1"/>
  <c r="C136" i="72"/>
  <c r="C79" i="72"/>
  <c r="C39" i="73"/>
  <c r="D39" i="73" s="1"/>
  <c r="C41" i="73"/>
  <c r="D41" i="73" s="1"/>
  <c r="C131" i="72"/>
  <c r="C127" i="72"/>
  <c r="C31" i="73"/>
  <c r="D31" i="73" s="1"/>
  <c r="C15" i="73"/>
  <c r="D15" i="73" s="1"/>
  <c r="C120" i="72"/>
  <c r="C37" i="73"/>
  <c r="D37" i="73" s="1"/>
  <c r="C103" i="72"/>
  <c r="C18" i="73"/>
  <c r="D18" i="73" s="1"/>
  <c r="C122" i="72"/>
  <c r="C116" i="72"/>
  <c r="C7" i="73"/>
  <c r="D7" i="73" s="1"/>
  <c r="C46" i="72"/>
  <c r="C9" i="73"/>
  <c r="D9" i="73" s="1"/>
  <c r="C12" i="73"/>
  <c r="D12" i="73" s="1"/>
  <c r="C16" i="72"/>
  <c r="C58" i="73"/>
  <c r="D58" i="73" s="1"/>
  <c r="C148" i="72"/>
  <c r="C45" i="73"/>
  <c r="D45" i="73" s="1"/>
  <c r="C135" i="72"/>
  <c r="C153" i="72"/>
  <c r="C63" i="73"/>
  <c r="D63" i="73" s="1"/>
  <c r="C61" i="73"/>
  <c r="D61" i="73" s="1"/>
  <c r="C151" i="72"/>
  <c r="C50" i="73"/>
  <c r="D50" i="73" s="1"/>
  <c r="C140" i="72"/>
  <c r="C119" i="72"/>
  <c r="C11" i="73"/>
  <c r="D11" i="73" s="1"/>
  <c r="C114" i="72"/>
  <c r="C5" i="73"/>
  <c r="D5" i="73" s="1"/>
  <c r="C33" i="73"/>
  <c r="D33" i="73" s="1"/>
  <c r="C12" i="72"/>
  <c r="C28" i="73"/>
  <c r="D28" i="73" s="1"/>
  <c r="C126" i="72"/>
  <c r="C14" i="73"/>
  <c r="D14" i="73" s="1"/>
  <c r="C27" i="72"/>
  <c r="C40" i="73"/>
  <c r="D40" i="73" s="1"/>
  <c r="C130" i="72"/>
  <c r="C128" i="72"/>
  <c r="C35" i="73"/>
  <c r="D35" i="73" s="1"/>
  <c r="C109" i="72"/>
  <c r="C30" i="73"/>
  <c r="D30" i="73" s="1"/>
  <c r="C21" i="73"/>
  <c r="D21" i="73" s="1"/>
  <c r="C11" i="72"/>
  <c r="D150" i="72"/>
  <c r="D147" i="72"/>
  <c r="D155" i="72"/>
  <c r="C145" i="72"/>
  <c r="C55" i="73"/>
  <c r="D55" i="73" s="1"/>
  <c r="C54" i="73"/>
  <c r="D54" i="73" s="1"/>
  <c r="C144" i="72"/>
  <c r="C34" i="73"/>
  <c r="D34" i="73" s="1"/>
  <c r="C8" i="72"/>
  <c r="C118" i="72"/>
  <c r="C10" i="73"/>
  <c r="D10" i="73" s="1"/>
  <c r="C4" i="73"/>
  <c r="D4" i="73" s="1"/>
  <c r="C113" i="72"/>
  <c r="C17" i="73"/>
  <c r="D17" i="73" s="1"/>
  <c r="C18" i="72"/>
  <c r="C25" i="73"/>
  <c r="D25" i="73" s="1"/>
  <c r="C7" i="72"/>
  <c r="C20" i="73"/>
  <c r="D20" i="73" s="1"/>
  <c r="C124" i="72"/>
  <c r="D125" i="72"/>
  <c r="W399" i="65"/>
  <c r="AD399" i="65"/>
  <c r="O407" i="65"/>
  <c r="O562" i="65"/>
  <c r="O627" i="65" s="1"/>
  <c r="W391" i="65"/>
  <c r="Z562" i="65"/>
  <c r="Z627" i="65" s="1"/>
  <c r="T568" i="65"/>
  <c r="T629" i="65" s="1"/>
  <c r="K407" i="65"/>
  <c r="H407" i="65"/>
  <c r="W407" i="65"/>
  <c r="O568" i="65"/>
  <c r="O629" i="65" s="1"/>
  <c r="AE391" i="65"/>
  <c r="G562" i="65"/>
  <c r="G627" i="65" s="1"/>
  <c r="C383" i="65"/>
  <c r="P415" i="65"/>
  <c r="S415" i="65"/>
  <c r="Z399" i="65"/>
  <c r="R565" i="65"/>
  <c r="R628" i="65" s="1"/>
  <c r="N562" i="65"/>
  <c r="N627" i="65" s="1"/>
  <c r="F559" i="65"/>
  <c r="F626" i="65" s="1"/>
  <c r="X407" i="65"/>
  <c r="S571" i="65"/>
  <c r="S630" i="65" s="1"/>
  <c r="AE568" i="65"/>
  <c r="AE629" i="65" s="1"/>
  <c r="K383" i="65"/>
  <c r="C102" i="1"/>
  <c r="C466" i="1" s="1"/>
  <c r="C7" i="39"/>
  <c r="C67" i="39"/>
  <c r="C269" i="39"/>
  <c r="C257" i="39" s="1"/>
  <c r="C191" i="39" s="1"/>
  <c r="C298" i="39"/>
  <c r="C297" i="39" s="1"/>
  <c r="C192" i="40"/>
  <c r="C191" i="40" s="1"/>
  <c r="C349" i="40"/>
  <c r="C299" i="40" s="1"/>
  <c r="C298" i="40" s="1"/>
  <c r="C297" i="40" s="1"/>
  <c r="C456" i="39"/>
  <c r="AD67" i="44"/>
  <c r="D87" i="44"/>
  <c r="F87" i="44"/>
  <c r="O567" i="65"/>
  <c r="O565" i="65" s="1"/>
  <c r="O628" i="65" s="1"/>
  <c r="O399" i="65"/>
  <c r="Z618" i="65"/>
  <c r="J618" i="65"/>
  <c r="AC486" i="65"/>
  <c r="AC122" i="65"/>
  <c r="AA486" i="65"/>
  <c r="AA122" i="65"/>
  <c r="W27" i="44"/>
  <c r="T67" i="44"/>
  <c r="V67" i="44"/>
  <c r="Z67" i="44"/>
  <c r="AA87" i="44"/>
  <c r="AC87" i="44"/>
  <c r="L67" i="44"/>
  <c r="N579" i="65"/>
  <c r="N636" i="65" s="1"/>
  <c r="N425" i="65"/>
  <c r="Y579" i="65"/>
  <c r="Y636" i="65" s="1"/>
  <c r="Y425" i="65"/>
  <c r="I579" i="65"/>
  <c r="I636" i="65" s="1"/>
  <c r="I425" i="65"/>
  <c r="P570" i="65"/>
  <c r="P407" i="65"/>
  <c r="G570" i="65"/>
  <c r="G407" i="65"/>
  <c r="K564" i="65"/>
  <c r="K391" i="65"/>
  <c r="Z383" i="65"/>
  <c r="C31" i="41"/>
  <c r="C7" i="41" s="1"/>
  <c r="C5" i="41" s="1"/>
  <c r="C456" i="41"/>
  <c r="C524" i="41"/>
  <c r="H191" i="65"/>
  <c r="C191" i="65"/>
  <c r="AB191" i="65"/>
  <c r="H425" i="65"/>
  <c r="AC478" i="65"/>
  <c r="AC606" i="65" s="1"/>
  <c r="M478" i="65"/>
  <c r="M606" i="65" s="1"/>
  <c r="AA570" i="65"/>
  <c r="AA568" i="65" s="1"/>
  <c r="AA629" i="65" s="1"/>
  <c r="AA407" i="65"/>
  <c r="D561" i="65"/>
  <c r="D559" i="65" s="1"/>
  <c r="D626" i="65" s="1"/>
  <c r="D383" i="65"/>
  <c r="AA415" i="65"/>
  <c r="G301" i="65"/>
  <c r="G300" i="65" s="1"/>
  <c r="V549" i="65"/>
  <c r="F620" i="65"/>
  <c r="F524" i="65"/>
  <c r="I122" i="65"/>
  <c r="L573" i="65"/>
  <c r="L571" i="65" s="1"/>
  <c r="L630" i="65" s="1"/>
  <c r="L415" i="65"/>
  <c r="X579" i="65"/>
  <c r="X636" i="65" s="1"/>
  <c r="X425" i="65"/>
  <c r="E349" i="65"/>
  <c r="S570" i="65"/>
  <c r="S568" i="65" s="1"/>
  <c r="S629" i="65" s="1"/>
  <c r="S407" i="65"/>
  <c r="AA567" i="65"/>
  <c r="AA565" i="65" s="1"/>
  <c r="AA628" i="65" s="1"/>
  <c r="AA399" i="65"/>
  <c r="AA564" i="65"/>
  <c r="AA562" i="65" s="1"/>
  <c r="AA627" i="65" s="1"/>
  <c r="AA391" i="65"/>
  <c r="G561" i="65"/>
  <c r="G559" i="65" s="1"/>
  <c r="G626" i="65" s="1"/>
  <c r="G383" i="65"/>
  <c r="W573" i="65"/>
  <c r="W571" i="65" s="1"/>
  <c r="W630" i="65" s="1"/>
  <c r="W415" i="65"/>
  <c r="I497" i="65"/>
  <c r="I608" i="65" s="1"/>
  <c r="E486" i="65"/>
  <c r="E122" i="65"/>
  <c r="G567" i="65"/>
  <c r="G399" i="65"/>
  <c r="AE191" i="65"/>
  <c r="D425" i="65"/>
  <c r="F191" i="65"/>
  <c r="AA191" i="65"/>
  <c r="Q425" i="65"/>
  <c r="P571" i="65"/>
  <c r="P630" i="65" s="1"/>
  <c r="H568" i="65"/>
  <c r="H629" i="65" s="1"/>
  <c r="AA571" i="65"/>
  <c r="AA630" i="65" s="1"/>
  <c r="AE407" i="65"/>
  <c r="W486" i="65"/>
  <c r="W122" i="65"/>
  <c r="AC8" i="65"/>
  <c r="M8" i="65"/>
  <c r="R35" i="65"/>
  <c r="AD191" i="65"/>
  <c r="X191" i="65"/>
  <c r="S191" i="65"/>
  <c r="L191" i="65"/>
  <c r="X571" i="65"/>
  <c r="X630" i="65" s="1"/>
  <c r="O571" i="65"/>
  <c r="O630" i="65" s="1"/>
  <c r="L579" i="65"/>
  <c r="L636" i="65" s="1"/>
  <c r="L425" i="65"/>
  <c r="S367" i="65"/>
  <c r="S558" i="65" s="1"/>
  <c r="C367" i="65"/>
  <c r="C558" i="65" s="1"/>
  <c r="Y349" i="65"/>
  <c r="AA301" i="65"/>
  <c r="AA300" i="65" s="1"/>
  <c r="AC497" i="65"/>
  <c r="AC608" i="65" s="1"/>
  <c r="AE486" i="65"/>
  <c r="AE122" i="65"/>
  <c r="O486" i="65"/>
  <c r="O122" i="65"/>
  <c r="W35" i="65"/>
  <c r="G35" i="65"/>
  <c r="G69" i="65"/>
  <c r="G68" i="65" s="1"/>
  <c r="X69" i="65"/>
  <c r="X68" i="65" s="1"/>
  <c r="S35" i="65"/>
  <c r="C35" i="65"/>
  <c r="R31" i="65"/>
  <c r="R460" i="65" s="1"/>
  <c r="Y35" i="65"/>
  <c r="I35" i="65"/>
  <c r="V191" i="65"/>
  <c r="P191" i="65"/>
  <c r="K191" i="65"/>
  <c r="X568" i="65"/>
  <c r="X629" i="65" s="1"/>
  <c r="K571" i="65"/>
  <c r="K630" i="65" s="1"/>
  <c r="AE565" i="65"/>
  <c r="AE628" i="65" s="1"/>
  <c r="W565" i="65"/>
  <c r="W628" i="65" s="1"/>
  <c r="AE562" i="65"/>
  <c r="AE627" i="65" s="1"/>
  <c r="K559" i="65"/>
  <c r="K626" i="65" s="1"/>
  <c r="W367" i="65"/>
  <c r="W558" i="65" s="1"/>
  <c r="V559" i="65"/>
  <c r="V626" i="65" s="1"/>
  <c r="Z549" i="65"/>
  <c r="Z620" i="65" s="1"/>
  <c r="R549" i="65"/>
  <c r="J549" i="65"/>
  <c r="J620" i="65" s="1"/>
  <c r="Y478" i="65"/>
  <c r="Y606" i="65" s="1"/>
  <c r="I478" i="65"/>
  <c r="I606" i="65" s="1"/>
  <c r="T559" i="65"/>
  <c r="T626" i="65" s="1"/>
  <c r="S69" i="65"/>
  <c r="S68" i="65" s="1"/>
  <c r="C69" i="65"/>
  <c r="C68" i="65" s="1"/>
  <c r="AE35" i="65"/>
  <c r="O35" i="65"/>
  <c r="Q8" i="65"/>
  <c r="T8" i="69"/>
  <c r="T8" i="67"/>
  <c r="D8" i="69"/>
  <c r="D8" i="67"/>
  <c r="Q9" i="69"/>
  <c r="Q9" i="67"/>
  <c r="Q99" i="67" s="1"/>
  <c r="AE23" i="69"/>
  <c r="AE23" i="67"/>
  <c r="O23" i="69"/>
  <c r="O23" i="67"/>
  <c r="X20" i="69"/>
  <c r="X20" i="67"/>
  <c r="H20" i="69"/>
  <c r="H20" i="67"/>
  <c r="S22" i="69"/>
  <c r="S22" i="67"/>
  <c r="S8" i="69"/>
  <c r="S8" i="67"/>
  <c r="AF9" i="67"/>
  <c r="AF99" i="67" s="1"/>
  <c r="AF9" i="69"/>
  <c r="P9" i="67"/>
  <c r="P99" i="67" s="1"/>
  <c r="P9" i="69"/>
  <c r="AD23" i="69"/>
  <c r="AD23" i="67"/>
  <c r="N23" i="69"/>
  <c r="N23" i="67"/>
  <c r="S20" i="69"/>
  <c r="S20" i="67"/>
  <c r="Z22" i="69"/>
  <c r="Z22" i="67"/>
  <c r="J22" i="69"/>
  <c r="J22" i="67"/>
  <c r="AD8" i="69"/>
  <c r="AD8" i="67"/>
  <c r="N8" i="69"/>
  <c r="N8" i="67"/>
  <c r="AA9" i="69"/>
  <c r="AA9" i="67"/>
  <c r="AA99" i="67" s="1"/>
  <c r="K9" i="69"/>
  <c r="K9" i="67"/>
  <c r="K99" i="67" s="1"/>
  <c r="U23" i="69"/>
  <c r="U23" i="67"/>
  <c r="E23" i="69"/>
  <c r="E23" i="67"/>
  <c r="AD20" i="69"/>
  <c r="AD20" i="67"/>
  <c r="N20" i="69"/>
  <c r="N20" i="67"/>
  <c r="Q22" i="69"/>
  <c r="Q22" i="67"/>
  <c r="AC8" i="67"/>
  <c r="AC8" i="69"/>
  <c r="M8" i="69"/>
  <c r="M8" i="67"/>
  <c r="Z9" i="69"/>
  <c r="Z9" i="67"/>
  <c r="Z99" i="67" s="1"/>
  <c r="J9" i="69"/>
  <c r="J9" i="67"/>
  <c r="J99" i="67" s="1"/>
  <c r="X23" i="69"/>
  <c r="X23" i="67"/>
  <c r="H23" i="69"/>
  <c r="H23" i="67"/>
  <c r="AC20" i="69"/>
  <c r="AC20" i="67"/>
  <c r="M20" i="69"/>
  <c r="M20" i="67"/>
  <c r="X22" i="69"/>
  <c r="X22" i="67"/>
  <c r="H22" i="69"/>
  <c r="H22" i="67"/>
  <c r="AF8" i="69"/>
  <c r="AF8" i="67"/>
  <c r="P8" i="69"/>
  <c r="P8" i="67"/>
  <c r="AC9" i="69"/>
  <c r="AC9" i="67"/>
  <c r="AC99" i="67" s="1"/>
  <c r="M9" i="69"/>
  <c r="M9" i="67"/>
  <c r="M99" i="67" s="1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E8" i="69"/>
  <c r="AE8" i="67"/>
  <c r="O8" i="69"/>
  <c r="O8" i="67"/>
  <c r="AB9" i="67"/>
  <c r="AB99" i="67" s="1"/>
  <c r="AB9" i="69"/>
  <c r="L9" i="69"/>
  <c r="L9" i="67"/>
  <c r="L99" i="67" s="1"/>
  <c r="Z23" i="69"/>
  <c r="Z23" i="67"/>
  <c r="J23" i="69"/>
  <c r="J23" i="67"/>
  <c r="AE20" i="69"/>
  <c r="AE20" i="67"/>
  <c r="O20" i="69"/>
  <c r="O20" i="67"/>
  <c r="V22" i="69"/>
  <c r="V22" i="67"/>
  <c r="F22" i="69"/>
  <c r="F22" i="67"/>
  <c r="Z8" i="69"/>
  <c r="Z8" i="67"/>
  <c r="J8" i="69"/>
  <c r="J8" i="67"/>
  <c r="W9" i="69"/>
  <c r="W9" i="67"/>
  <c r="W99" i="67" s="1"/>
  <c r="G9" i="69"/>
  <c r="G9" i="67"/>
  <c r="G99" i="67" s="1"/>
  <c r="Q23" i="69"/>
  <c r="Q23" i="67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V99" i="67" s="1"/>
  <c r="F9" i="69"/>
  <c r="F9" i="67"/>
  <c r="F99" i="67" s="1"/>
  <c r="T23" i="69"/>
  <c r="T23" i="67"/>
  <c r="D23" i="69"/>
  <c r="D23" i="67"/>
  <c r="Y20" i="69"/>
  <c r="Y20" i="67"/>
  <c r="I20" i="69"/>
  <c r="I20" i="67"/>
  <c r="T22" i="69"/>
  <c r="T22" i="67"/>
  <c r="D22" i="69"/>
  <c r="D22" i="67"/>
  <c r="AB8" i="69"/>
  <c r="AB8" i="67"/>
  <c r="L8" i="69"/>
  <c r="L8" i="67"/>
  <c r="Y9" i="69"/>
  <c r="Y9" i="67"/>
  <c r="Y99" i="67" s="1"/>
  <c r="I9" i="69"/>
  <c r="I9" i="67"/>
  <c r="I99" i="67" s="1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AA8" i="69"/>
  <c r="AA8" i="67"/>
  <c r="K8" i="69"/>
  <c r="K8" i="67"/>
  <c r="X9" i="69"/>
  <c r="X9" i="67"/>
  <c r="X99" i="67" s="1"/>
  <c r="H9" i="69"/>
  <c r="H9" i="67"/>
  <c r="H99" i="67" s="1"/>
  <c r="V23" i="69"/>
  <c r="V23" i="67"/>
  <c r="F23" i="69"/>
  <c r="F23" i="67"/>
  <c r="AA20" i="69"/>
  <c r="AA20" i="67"/>
  <c r="K20" i="69"/>
  <c r="K20" i="67"/>
  <c r="R22" i="69"/>
  <c r="R22" i="67"/>
  <c r="V8" i="69"/>
  <c r="V8" i="67"/>
  <c r="F8" i="69"/>
  <c r="F8" i="67"/>
  <c r="S9" i="69"/>
  <c r="S9" i="67"/>
  <c r="S99" i="67" s="1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R99" i="67" s="1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X8" i="69"/>
  <c r="X8" i="67"/>
  <c r="H8" i="69"/>
  <c r="H8" i="67"/>
  <c r="U9" i="69"/>
  <c r="U9" i="67"/>
  <c r="U99" i="67" s="1"/>
  <c r="E9" i="69"/>
  <c r="E9" i="67"/>
  <c r="E99" i="67" s="1"/>
  <c r="S23" i="69"/>
  <c r="S23" i="67"/>
  <c r="AB20" i="69"/>
  <c r="AB20" i="67"/>
  <c r="L20" i="69"/>
  <c r="L20" i="67"/>
  <c r="W22" i="69"/>
  <c r="W22" i="67"/>
  <c r="G22" i="69"/>
  <c r="G22" i="67"/>
  <c r="W8" i="69"/>
  <c r="W8" i="67"/>
  <c r="G8" i="69"/>
  <c r="G8" i="67"/>
  <c r="T9" i="69"/>
  <c r="T9" i="67"/>
  <c r="T99" i="67" s="1"/>
  <c r="D9" i="69"/>
  <c r="D9" i="67"/>
  <c r="D99" i="67" s="1"/>
  <c r="R23" i="69"/>
  <c r="R23" i="67"/>
  <c r="W20" i="69"/>
  <c r="W20" i="67"/>
  <c r="G20" i="69"/>
  <c r="G20" i="67"/>
  <c r="AD22" i="69"/>
  <c r="AD22" i="67"/>
  <c r="N22" i="69"/>
  <c r="N22" i="67"/>
  <c r="R8" i="69"/>
  <c r="R8" i="67"/>
  <c r="AE9" i="69"/>
  <c r="AE9" i="67"/>
  <c r="AE99" i="67" s="1"/>
  <c r="O9" i="69"/>
  <c r="O9" i="67"/>
  <c r="O99" i="67" s="1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AD99" i="67" s="1"/>
  <c r="N9" i="69"/>
  <c r="N9" i="67"/>
  <c r="N99" i="67" s="1"/>
  <c r="AB23" i="69"/>
  <c r="AB23" i="67"/>
  <c r="L23" i="69"/>
  <c r="L23" i="67"/>
  <c r="Q20" i="69"/>
  <c r="Q20" i="67"/>
  <c r="AB22" i="69"/>
  <c r="AB22" i="67"/>
  <c r="L22" i="69"/>
  <c r="L22" i="67"/>
  <c r="C415" i="65"/>
  <c r="C571" i="65"/>
  <c r="C630" i="65" s="1"/>
  <c r="AB568" i="65"/>
  <c r="AB629" i="65" s="1"/>
  <c r="K568" i="65"/>
  <c r="K629" i="65" s="1"/>
  <c r="L568" i="65"/>
  <c r="L629" i="65" s="1"/>
  <c r="W562" i="65"/>
  <c r="W627" i="65" s="1"/>
  <c r="S391" i="65"/>
  <c r="R391" i="65"/>
  <c r="G391" i="65"/>
  <c r="J562" i="65"/>
  <c r="J627" i="65" s="1"/>
  <c r="R562" i="65"/>
  <c r="R627" i="65" s="1"/>
  <c r="C559" i="65"/>
  <c r="C626" i="65" s="1"/>
  <c r="J383" i="65"/>
  <c r="O383" i="65"/>
  <c r="AA559" i="65"/>
  <c r="AA626" i="65" s="1"/>
  <c r="O559" i="65"/>
  <c r="O626" i="65" s="1"/>
  <c r="T383" i="65"/>
  <c r="M349" i="65"/>
  <c r="AC349" i="65"/>
  <c r="W301" i="65"/>
  <c r="W300" i="65" s="1"/>
  <c r="AB415" i="65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494" i="3" s="1"/>
  <c r="E128" i="3"/>
  <c r="E150" i="3"/>
  <c r="E498" i="3" s="1"/>
  <c r="E123" i="3"/>
  <c r="E121" i="3"/>
  <c r="E147" i="3"/>
  <c r="E129" i="3"/>
  <c r="E119" i="3"/>
  <c r="E115" i="3"/>
  <c r="E113" i="3"/>
  <c r="F120" i="3"/>
  <c r="G120" i="3"/>
  <c r="H118" i="3"/>
  <c r="I150" i="3"/>
  <c r="I147" i="3"/>
  <c r="I129" i="3"/>
  <c r="I127" i="3"/>
  <c r="I117" i="3"/>
  <c r="I114" i="3"/>
  <c r="I474" i="3" s="1"/>
  <c r="J118" i="3"/>
  <c r="K118" i="3"/>
  <c r="L151" i="3"/>
  <c r="L146" i="3"/>
  <c r="L494" i="3" s="1"/>
  <c r="L128" i="3"/>
  <c r="L123" i="3"/>
  <c r="L121" i="3"/>
  <c r="L119" i="3"/>
  <c r="L115" i="3"/>
  <c r="L475" i="3" s="1"/>
  <c r="L113" i="3"/>
  <c r="L473" i="3" s="1"/>
  <c r="M150" i="3"/>
  <c r="M147" i="3"/>
  <c r="M129" i="3"/>
  <c r="M127" i="3"/>
  <c r="M117" i="3"/>
  <c r="M114" i="3"/>
  <c r="M474" i="3" s="1"/>
  <c r="N151" i="3"/>
  <c r="N499" i="3" s="1"/>
  <c r="N146" i="3"/>
  <c r="N494" i="3" s="1"/>
  <c r="N128" i="3"/>
  <c r="N123" i="3"/>
  <c r="N121" i="3"/>
  <c r="N119" i="3"/>
  <c r="N115" i="3"/>
  <c r="N113" i="3"/>
  <c r="N473" i="3" s="1"/>
  <c r="O150" i="3"/>
  <c r="O498" i="3" s="1"/>
  <c r="O147" i="3"/>
  <c r="O129" i="3"/>
  <c r="O127" i="3"/>
  <c r="O117" i="3"/>
  <c r="O114" i="3"/>
  <c r="O474" i="3" s="1"/>
  <c r="P118" i="3"/>
  <c r="Q118" i="3"/>
  <c r="R151" i="3"/>
  <c r="R499" i="3" s="1"/>
  <c r="R146" i="3"/>
  <c r="R494" i="3" s="1"/>
  <c r="R128" i="3"/>
  <c r="R123" i="3"/>
  <c r="R121" i="3"/>
  <c r="R119" i="3"/>
  <c r="R115" i="3"/>
  <c r="R113" i="3"/>
  <c r="R473" i="3" s="1"/>
  <c r="S151" i="3"/>
  <c r="S499" i="3" s="1"/>
  <c r="S146" i="3"/>
  <c r="S494" i="3" s="1"/>
  <c r="S128" i="3"/>
  <c r="S123" i="3"/>
  <c r="S121" i="3"/>
  <c r="S119" i="3"/>
  <c r="S115" i="3"/>
  <c r="S113" i="3"/>
  <c r="S473" i="3" s="1"/>
  <c r="T151" i="3"/>
  <c r="T499" i="3" s="1"/>
  <c r="T146" i="3"/>
  <c r="T494" i="3" s="1"/>
  <c r="T128" i="3"/>
  <c r="T123" i="3"/>
  <c r="T121" i="3"/>
  <c r="T119" i="3"/>
  <c r="T115" i="3"/>
  <c r="T113" i="3"/>
  <c r="U118" i="3"/>
  <c r="W120" i="3"/>
  <c r="V118" i="3"/>
  <c r="AC118" i="3"/>
  <c r="AA120" i="3"/>
  <c r="AB151" i="3"/>
  <c r="AB146" i="3"/>
  <c r="AB128" i="3"/>
  <c r="AB123" i="3"/>
  <c r="AB121" i="3"/>
  <c r="AB119" i="3"/>
  <c r="AB115" i="3"/>
  <c r="AB475" i="3" s="1"/>
  <c r="AB113" i="3"/>
  <c r="AB473" i="3" s="1"/>
  <c r="Y118" i="3"/>
  <c r="X120" i="3"/>
  <c r="AD118" i="3"/>
  <c r="Z120" i="3"/>
  <c r="D118" i="3"/>
  <c r="AE120" i="3"/>
  <c r="C118" i="3"/>
  <c r="E118" i="3"/>
  <c r="F151" i="3"/>
  <c r="F146" i="3"/>
  <c r="F128" i="3"/>
  <c r="F123" i="3"/>
  <c r="F121" i="3"/>
  <c r="F119" i="3"/>
  <c r="F115" i="3"/>
  <c r="F113" i="3"/>
  <c r="F473" i="3" s="1"/>
  <c r="G151" i="3"/>
  <c r="G146" i="3"/>
  <c r="G128" i="3"/>
  <c r="G123" i="3"/>
  <c r="G121" i="3"/>
  <c r="G119" i="3"/>
  <c r="G115" i="3"/>
  <c r="G475" i="3" s="1"/>
  <c r="G113" i="3"/>
  <c r="G473" i="3" s="1"/>
  <c r="H150" i="3"/>
  <c r="H498" i="3" s="1"/>
  <c r="H147" i="3"/>
  <c r="H129" i="3"/>
  <c r="H127" i="3"/>
  <c r="H117" i="3"/>
  <c r="H114" i="3"/>
  <c r="I120" i="3"/>
  <c r="J150" i="3"/>
  <c r="J498" i="3" s="1"/>
  <c r="J147" i="3"/>
  <c r="J129" i="3"/>
  <c r="J127" i="3"/>
  <c r="J117" i="3"/>
  <c r="J114" i="3"/>
  <c r="J474" i="3" s="1"/>
  <c r="K150" i="3"/>
  <c r="K147" i="3"/>
  <c r="K129" i="3"/>
  <c r="K127" i="3"/>
  <c r="K117" i="3"/>
  <c r="K114" i="3"/>
  <c r="K474" i="3" s="1"/>
  <c r="L118" i="3"/>
  <c r="M120" i="3"/>
  <c r="N118" i="3"/>
  <c r="O120" i="3"/>
  <c r="P150" i="3"/>
  <c r="P498" i="3" s="1"/>
  <c r="P147" i="3"/>
  <c r="P129" i="3"/>
  <c r="P127" i="3"/>
  <c r="P117" i="3"/>
  <c r="P114" i="3"/>
  <c r="P474" i="3" s="1"/>
  <c r="Q150" i="3"/>
  <c r="Q147" i="3"/>
  <c r="Q129" i="3"/>
  <c r="Q127" i="3"/>
  <c r="Q117" i="3"/>
  <c r="Q114" i="3"/>
  <c r="Q474" i="3" s="1"/>
  <c r="R118" i="3"/>
  <c r="S118" i="3"/>
  <c r="T118" i="3"/>
  <c r="U150" i="3"/>
  <c r="U498" i="3" s="1"/>
  <c r="U147" i="3"/>
  <c r="U129" i="3"/>
  <c r="U127" i="3"/>
  <c r="U117" i="3"/>
  <c r="U114" i="3"/>
  <c r="U474" i="3" s="1"/>
  <c r="W151" i="3"/>
  <c r="W499" i="3" s="1"/>
  <c r="W146" i="3"/>
  <c r="W128" i="3"/>
  <c r="W123" i="3"/>
  <c r="W121" i="3"/>
  <c r="W119" i="3"/>
  <c r="W115" i="3"/>
  <c r="W475" i="3" s="1"/>
  <c r="W113" i="3"/>
  <c r="W473" i="3" s="1"/>
  <c r="V150" i="3"/>
  <c r="V498" i="3" s="1"/>
  <c r="V147" i="3"/>
  <c r="V129" i="3"/>
  <c r="V127" i="3"/>
  <c r="V117" i="3"/>
  <c r="V114" i="3"/>
  <c r="AC150" i="3"/>
  <c r="AC147" i="3"/>
  <c r="AC129" i="3"/>
  <c r="AC127" i="3"/>
  <c r="AC117" i="3"/>
  <c r="AC114" i="3"/>
  <c r="AC474" i="3" s="1"/>
  <c r="AA151" i="3"/>
  <c r="AA146" i="3"/>
  <c r="AA128" i="3"/>
  <c r="AA123" i="3"/>
  <c r="AA121" i="3"/>
  <c r="AA119" i="3"/>
  <c r="AA115" i="3"/>
  <c r="AA475" i="3" s="1"/>
  <c r="AA113" i="3"/>
  <c r="AA473" i="3" s="1"/>
  <c r="AB118" i="3"/>
  <c r="Y150" i="3"/>
  <c r="Y147" i="3"/>
  <c r="Y129" i="3"/>
  <c r="Y127" i="3"/>
  <c r="Y117" i="3"/>
  <c r="Y114" i="3"/>
  <c r="X151" i="3"/>
  <c r="X146" i="3"/>
  <c r="X494" i="3" s="1"/>
  <c r="X128" i="3"/>
  <c r="X123" i="3"/>
  <c r="X121" i="3"/>
  <c r="X119" i="3"/>
  <c r="X115" i="3"/>
  <c r="X113" i="3"/>
  <c r="AD150" i="3"/>
  <c r="AD498" i="3" s="1"/>
  <c r="AD147" i="3"/>
  <c r="AD129" i="3"/>
  <c r="AD127" i="3"/>
  <c r="AD117" i="3"/>
  <c r="AD114" i="3"/>
  <c r="AD474" i="3" s="1"/>
  <c r="Z151" i="3"/>
  <c r="Z146" i="3"/>
  <c r="Z494" i="3" s="1"/>
  <c r="Z128" i="3"/>
  <c r="Z123" i="3"/>
  <c r="Z121" i="3"/>
  <c r="Z119" i="3"/>
  <c r="Z115" i="3"/>
  <c r="Z475" i="3" s="1"/>
  <c r="Z113" i="3"/>
  <c r="D150" i="3"/>
  <c r="D147" i="3"/>
  <c r="D129" i="3"/>
  <c r="D127" i="3"/>
  <c r="D117" i="3"/>
  <c r="D114" i="3"/>
  <c r="D474" i="3" s="1"/>
  <c r="AE151" i="3"/>
  <c r="AE146" i="3"/>
  <c r="AE128" i="3"/>
  <c r="AE123" i="3"/>
  <c r="AE121" i="3"/>
  <c r="AE119" i="3"/>
  <c r="AE115" i="3"/>
  <c r="AE113" i="3"/>
  <c r="AE473" i="3" s="1"/>
  <c r="C150" i="3"/>
  <c r="C498" i="3" s="1"/>
  <c r="C147" i="3"/>
  <c r="C129" i="3"/>
  <c r="C127" i="3"/>
  <c r="C117" i="3"/>
  <c r="C114" i="3"/>
  <c r="E127" i="3"/>
  <c r="E117" i="3"/>
  <c r="E114" i="3"/>
  <c r="E474" i="3" s="1"/>
  <c r="F118" i="3"/>
  <c r="G118" i="3"/>
  <c r="H120" i="3"/>
  <c r="I151" i="3"/>
  <c r="I499" i="3" s="1"/>
  <c r="I146" i="3"/>
  <c r="I494" i="3" s="1"/>
  <c r="I128" i="3"/>
  <c r="I123" i="3"/>
  <c r="I121" i="3"/>
  <c r="I119" i="3"/>
  <c r="I115" i="3"/>
  <c r="I475" i="3" s="1"/>
  <c r="I113" i="3"/>
  <c r="I473" i="3" s="1"/>
  <c r="J120" i="3"/>
  <c r="K120" i="3"/>
  <c r="L150" i="3"/>
  <c r="L149" i="3" s="1"/>
  <c r="L147" i="3"/>
  <c r="L129" i="3"/>
  <c r="L127" i="3"/>
  <c r="L117" i="3"/>
  <c r="L114" i="3"/>
  <c r="L474" i="3" s="1"/>
  <c r="M151" i="3"/>
  <c r="M499" i="3" s="1"/>
  <c r="M146" i="3"/>
  <c r="M494" i="3" s="1"/>
  <c r="M128" i="3"/>
  <c r="M123" i="3"/>
  <c r="M121" i="3"/>
  <c r="M119" i="3"/>
  <c r="M115" i="3"/>
  <c r="M113" i="3"/>
  <c r="M473" i="3" s="1"/>
  <c r="N150" i="3"/>
  <c r="N149" i="3" s="1"/>
  <c r="N147" i="3"/>
  <c r="N129" i="3"/>
  <c r="N127" i="3"/>
  <c r="N117" i="3"/>
  <c r="N114" i="3"/>
  <c r="N474" i="3" s="1"/>
  <c r="O151" i="3"/>
  <c r="O146" i="3"/>
  <c r="O494" i="3" s="1"/>
  <c r="O128" i="3"/>
  <c r="O123" i="3"/>
  <c r="O121" i="3"/>
  <c r="O119" i="3"/>
  <c r="O115" i="3"/>
  <c r="O475" i="3" s="1"/>
  <c r="O113" i="3"/>
  <c r="O473" i="3" s="1"/>
  <c r="P120" i="3"/>
  <c r="Q120" i="3"/>
  <c r="R150" i="3"/>
  <c r="R498" i="3" s="1"/>
  <c r="R147" i="3"/>
  <c r="R129" i="3"/>
  <c r="R127" i="3"/>
  <c r="R117" i="3"/>
  <c r="R114" i="3"/>
  <c r="R474" i="3" s="1"/>
  <c r="S150" i="3"/>
  <c r="S498" i="3" s="1"/>
  <c r="S147" i="3"/>
  <c r="S129" i="3"/>
  <c r="S127" i="3"/>
  <c r="S117" i="3"/>
  <c r="S114" i="3"/>
  <c r="S474" i="3" s="1"/>
  <c r="T150" i="3"/>
  <c r="T498" i="3" s="1"/>
  <c r="T147" i="3"/>
  <c r="T129" i="3"/>
  <c r="T127" i="3"/>
  <c r="T117" i="3"/>
  <c r="T114" i="3"/>
  <c r="T474" i="3" s="1"/>
  <c r="U120" i="3"/>
  <c r="W118" i="3"/>
  <c r="V120" i="3"/>
  <c r="AC120" i="3"/>
  <c r="AA118" i="3"/>
  <c r="AB150" i="3"/>
  <c r="AB498" i="3" s="1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149" i="3" s="1"/>
  <c r="F147" i="3"/>
  <c r="F129" i="3"/>
  <c r="F127" i="3"/>
  <c r="F117" i="3"/>
  <c r="F114" i="3"/>
  <c r="F474" i="3" s="1"/>
  <c r="G150" i="3"/>
  <c r="G147" i="3"/>
  <c r="G129" i="3"/>
  <c r="G127" i="3"/>
  <c r="G117" i="3"/>
  <c r="G114" i="3"/>
  <c r="G474" i="3" s="1"/>
  <c r="H151" i="3"/>
  <c r="H149" i="3" s="1"/>
  <c r="H146" i="3"/>
  <c r="H128" i="3"/>
  <c r="H123" i="3"/>
  <c r="H121" i="3"/>
  <c r="H119" i="3"/>
  <c r="H115" i="3"/>
  <c r="H475" i="3" s="1"/>
  <c r="H113" i="3"/>
  <c r="H473" i="3" s="1"/>
  <c r="I118" i="3"/>
  <c r="J151" i="3"/>
  <c r="J146" i="3"/>
  <c r="J494" i="3" s="1"/>
  <c r="J128" i="3"/>
  <c r="J123" i="3"/>
  <c r="J121" i="3"/>
  <c r="J119" i="3"/>
  <c r="J115" i="3"/>
  <c r="J475" i="3" s="1"/>
  <c r="J113" i="3"/>
  <c r="J473" i="3" s="1"/>
  <c r="K151" i="3"/>
  <c r="K149" i="3" s="1"/>
  <c r="K146" i="3"/>
  <c r="K494" i="3" s="1"/>
  <c r="K128" i="3"/>
  <c r="K123" i="3"/>
  <c r="K121" i="3"/>
  <c r="K119" i="3"/>
  <c r="K115" i="3"/>
  <c r="K475" i="3" s="1"/>
  <c r="K113" i="3"/>
  <c r="K473" i="3" s="1"/>
  <c r="L120" i="3"/>
  <c r="M118" i="3"/>
  <c r="N120" i="3"/>
  <c r="O118" i="3"/>
  <c r="P151" i="3"/>
  <c r="P499" i="3" s="1"/>
  <c r="P146" i="3"/>
  <c r="P494" i="3" s="1"/>
  <c r="P128" i="3"/>
  <c r="P123" i="3"/>
  <c r="P121" i="3"/>
  <c r="P119" i="3"/>
  <c r="P115" i="3"/>
  <c r="P475" i="3" s="1"/>
  <c r="P113" i="3"/>
  <c r="P473" i="3" s="1"/>
  <c r="Q151" i="3"/>
  <c r="Q149" i="3" s="1"/>
  <c r="Q146" i="3"/>
  <c r="Q494" i="3" s="1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499" i="3" s="1"/>
  <c r="U146" i="3"/>
  <c r="U128" i="3"/>
  <c r="U123" i="3"/>
  <c r="U121" i="3"/>
  <c r="U119" i="3"/>
  <c r="U115" i="3"/>
  <c r="U113" i="3"/>
  <c r="U473" i="3" s="1"/>
  <c r="W150" i="3"/>
  <c r="W149" i="3" s="1"/>
  <c r="W147" i="3"/>
  <c r="W129" i="3"/>
  <c r="W127" i="3"/>
  <c r="W117" i="3"/>
  <c r="W114" i="3"/>
  <c r="V151" i="3"/>
  <c r="V499" i="3" s="1"/>
  <c r="V146" i="3"/>
  <c r="V494" i="3" s="1"/>
  <c r="V128" i="3"/>
  <c r="V123" i="3"/>
  <c r="V121" i="3"/>
  <c r="V119" i="3"/>
  <c r="V115" i="3"/>
  <c r="V475" i="3" s="1"/>
  <c r="V113" i="3"/>
  <c r="V473" i="3" s="1"/>
  <c r="AC151" i="3"/>
  <c r="AC499" i="3" s="1"/>
  <c r="AC146" i="3"/>
  <c r="AC494" i="3" s="1"/>
  <c r="AC128" i="3"/>
  <c r="AC123" i="3"/>
  <c r="AC121" i="3"/>
  <c r="AC119" i="3"/>
  <c r="AC115" i="3"/>
  <c r="AC475" i="3" s="1"/>
  <c r="AC113" i="3"/>
  <c r="AC473" i="3" s="1"/>
  <c r="AA150" i="3"/>
  <c r="AA498" i="3" s="1"/>
  <c r="AA147" i="3"/>
  <c r="AA129" i="3"/>
  <c r="AA127" i="3"/>
  <c r="AA117" i="3"/>
  <c r="AA114" i="3"/>
  <c r="AA474" i="3" s="1"/>
  <c r="AB120" i="3"/>
  <c r="Y151" i="3"/>
  <c r="Y149" i="3" s="1"/>
  <c r="Y146" i="3"/>
  <c r="Y494" i="3" s="1"/>
  <c r="Y128" i="3"/>
  <c r="Y123" i="3"/>
  <c r="Y121" i="3"/>
  <c r="Y119" i="3"/>
  <c r="Y115" i="3"/>
  <c r="Y475" i="3" s="1"/>
  <c r="Y113" i="3"/>
  <c r="Y473" i="3" s="1"/>
  <c r="X150" i="3"/>
  <c r="X147" i="3"/>
  <c r="X129" i="3"/>
  <c r="X127" i="3"/>
  <c r="X117" i="3"/>
  <c r="X114" i="3"/>
  <c r="X474" i="3" s="1"/>
  <c r="AD151" i="3"/>
  <c r="AD499" i="3" s="1"/>
  <c r="AD146" i="3"/>
  <c r="AD128" i="3"/>
  <c r="AD123" i="3"/>
  <c r="AD121" i="3"/>
  <c r="AD119" i="3"/>
  <c r="AD115" i="3"/>
  <c r="AD113" i="3"/>
  <c r="AD473" i="3" s="1"/>
  <c r="Z150" i="3"/>
  <c r="Z149" i="3" s="1"/>
  <c r="Z147" i="3"/>
  <c r="Z129" i="3"/>
  <c r="Z127" i="3"/>
  <c r="Z117" i="3"/>
  <c r="Z114" i="3"/>
  <c r="Z474" i="3" s="1"/>
  <c r="D151" i="3"/>
  <c r="D499" i="3" s="1"/>
  <c r="D146" i="3"/>
  <c r="D494" i="3" s="1"/>
  <c r="D128" i="3"/>
  <c r="D123" i="3"/>
  <c r="D121" i="3"/>
  <c r="D119" i="3"/>
  <c r="D115" i="3"/>
  <c r="D475" i="3" s="1"/>
  <c r="D113" i="3"/>
  <c r="D473" i="3" s="1"/>
  <c r="AE150" i="3"/>
  <c r="AE498" i="3" s="1"/>
  <c r="AE147" i="3"/>
  <c r="AE129" i="3"/>
  <c r="AE127" i="3"/>
  <c r="AE117" i="3"/>
  <c r="AE114" i="3"/>
  <c r="AE474" i="3" s="1"/>
  <c r="C151" i="3"/>
  <c r="C499" i="3" s="1"/>
  <c r="C146" i="3"/>
  <c r="C494" i="3" s="1"/>
  <c r="C128" i="3"/>
  <c r="C123" i="3"/>
  <c r="C121" i="3"/>
  <c r="C119" i="3"/>
  <c r="C115" i="3"/>
  <c r="C475" i="3" s="1"/>
  <c r="C113" i="3"/>
  <c r="C473" i="3" s="1"/>
  <c r="C106" i="3"/>
  <c r="X108" i="3"/>
  <c r="X104" i="3"/>
  <c r="P106" i="3"/>
  <c r="AB108" i="3"/>
  <c r="AB104" i="3"/>
  <c r="K106" i="3"/>
  <c r="AA104" i="3"/>
  <c r="Q109" i="3"/>
  <c r="C109" i="3"/>
  <c r="C105" i="3"/>
  <c r="F106" i="3"/>
  <c r="O106" i="3"/>
  <c r="P109" i="3"/>
  <c r="P105" i="3"/>
  <c r="K109" i="3"/>
  <c r="K105" i="3"/>
  <c r="W106" i="3"/>
  <c r="AA109" i="3"/>
  <c r="Q105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F108" i="3"/>
  <c r="F104" i="3"/>
  <c r="O108" i="3"/>
  <c r="O104" i="3"/>
  <c r="X109" i="3"/>
  <c r="X105" i="3"/>
  <c r="AB109" i="3"/>
  <c r="AB105" i="3"/>
  <c r="W108" i="3"/>
  <c r="W104" i="3"/>
  <c r="AA105" i="3"/>
  <c r="AC106" i="3"/>
  <c r="Q108" i="3"/>
  <c r="Q104" i="3"/>
  <c r="G106" i="3"/>
  <c r="D108" i="3"/>
  <c r="R106" i="3"/>
  <c r="Z108" i="3"/>
  <c r="H106" i="3"/>
  <c r="I104" i="3"/>
  <c r="U109" i="3"/>
  <c r="M105" i="3"/>
  <c r="AA106" i="3"/>
  <c r="AC109" i="3"/>
  <c r="AC105" i="3"/>
  <c r="G109" i="3"/>
  <c r="G105" i="3"/>
  <c r="Y106" i="3"/>
  <c r="V109" i="3"/>
  <c r="R105" i="3"/>
  <c r="E109" i="3"/>
  <c r="H105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R109" i="3"/>
  <c r="E105" i="3"/>
  <c r="H109" i="3"/>
  <c r="U104" i="3"/>
  <c r="M109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S109" i="3"/>
  <c r="S105" i="3"/>
  <c r="N106" i="3"/>
  <c r="D109" i="3"/>
  <c r="D105" i="3"/>
  <c r="Z109" i="3"/>
  <c r="Z105" i="3"/>
  <c r="I109" i="3"/>
  <c r="I105" i="3"/>
  <c r="U106" i="3"/>
  <c r="AD106" i="3"/>
  <c r="S108" i="3"/>
  <c r="S104" i="3"/>
  <c r="M106" i="3"/>
  <c r="N105" i="3"/>
  <c r="N108" i="3"/>
  <c r="N104" i="3"/>
  <c r="L106" i="3"/>
  <c r="L109" i="3"/>
  <c r="L105" i="3"/>
  <c r="L108" i="3"/>
  <c r="L104" i="3"/>
  <c r="AE108" i="3"/>
  <c r="AE104" i="3"/>
  <c r="J106" i="3"/>
  <c r="AE106" i="3"/>
  <c r="AE109" i="3"/>
  <c r="AE105" i="3"/>
  <c r="J109" i="3"/>
  <c r="J105" i="3"/>
  <c r="T106" i="3"/>
  <c r="J108" i="3"/>
  <c r="J104" i="3"/>
  <c r="T109" i="3"/>
  <c r="T105" i="3"/>
  <c r="T108" i="3"/>
  <c r="T104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U299" i="65" s="1"/>
  <c r="E301" i="65"/>
  <c r="E300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Q301" i="65"/>
  <c r="Q300" i="65" s="1"/>
  <c r="X549" i="65"/>
  <c r="P549" i="65"/>
  <c r="H549" i="65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G299" i="65" s="1"/>
  <c r="W29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M301" i="65"/>
  <c r="M300" i="65" s="1"/>
  <c r="M29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84" i="3"/>
  <c r="F499" i="3"/>
  <c r="F49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6" i="3"/>
  <c r="E483" i="3"/>
  <c r="E479" i="3"/>
  <c r="E473" i="3"/>
  <c r="F507" i="3"/>
  <c r="F498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E475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H494" i="3"/>
  <c r="H484" i="3"/>
  <c r="H116" i="3"/>
  <c r="H476" i="3" s="1"/>
  <c r="H474" i="3"/>
  <c r="I507" i="3"/>
  <c r="I501" i="3"/>
  <c r="I498" i="3"/>
  <c r="I495" i="3"/>
  <c r="I496" i="3"/>
  <c r="I485" i="3"/>
  <c r="I483" i="3"/>
  <c r="I479" i="3"/>
  <c r="I477" i="3"/>
  <c r="J507" i="3"/>
  <c r="J501" i="3"/>
  <c r="J495" i="3"/>
  <c r="J496" i="3"/>
  <c r="J485" i="3"/>
  <c r="J483" i="3"/>
  <c r="J479" i="3"/>
  <c r="J477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8" i="3"/>
  <c r="K495" i="3"/>
  <c r="K496" i="3"/>
  <c r="K485" i="3"/>
  <c r="K483" i="3"/>
  <c r="K479" i="3"/>
  <c r="K477" i="3"/>
  <c r="L507" i="3"/>
  <c r="L501" i="3"/>
  <c r="L498" i="3"/>
  <c r="L495" i="3"/>
  <c r="L496" i="3"/>
  <c r="L485" i="3"/>
  <c r="L483" i="3"/>
  <c r="L479" i="3"/>
  <c r="L477" i="3"/>
  <c r="M484" i="3"/>
  <c r="M116" i="3"/>
  <c r="M476" i="3" s="1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99" i="3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8" i="3"/>
  <c r="Q495" i="3"/>
  <c r="Q496" i="3"/>
  <c r="Q485" i="3"/>
  <c r="Q483" i="3"/>
  <c r="Q479" i="3"/>
  <c r="Q477" i="3"/>
  <c r="R507" i="3"/>
  <c r="R501" i="3"/>
  <c r="R495" i="3"/>
  <c r="R496" i="3"/>
  <c r="R485" i="3"/>
  <c r="R483" i="3"/>
  <c r="R479" i="3"/>
  <c r="R477" i="3"/>
  <c r="R475" i="3"/>
  <c r="S507" i="3"/>
  <c r="S501" i="3"/>
  <c r="S495" i="3"/>
  <c r="S496" i="3"/>
  <c r="S485" i="3"/>
  <c r="S483" i="3"/>
  <c r="S479" i="3"/>
  <c r="S477" i="3"/>
  <c r="S475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AC507" i="3"/>
  <c r="AC501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5" i="3"/>
  <c r="AA496" i="3"/>
  <c r="AA485" i="3"/>
  <c r="AA483" i="3"/>
  <c r="AA479" i="3"/>
  <c r="AA477" i="3"/>
  <c r="AD522" i="3"/>
  <c r="Y499" i="3"/>
  <c r="Y484" i="3"/>
  <c r="Y116" i="3"/>
  <c r="Y476" i="3" s="1"/>
  <c r="Y474" i="3"/>
  <c r="X523" i="3"/>
  <c r="X521" i="3"/>
  <c r="X187" i="3"/>
  <c r="X519" i="3"/>
  <c r="C507" i="3"/>
  <c r="C501" i="3"/>
  <c r="C495" i="3"/>
  <c r="C496" i="3"/>
  <c r="C485" i="3"/>
  <c r="C483" i="3"/>
  <c r="C479" i="3"/>
  <c r="C477" i="3"/>
  <c r="Z522" i="3"/>
  <c r="D484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5" i="3"/>
  <c r="U496" i="3"/>
  <c r="U485" i="3"/>
  <c r="U483" i="3"/>
  <c r="U479" i="3"/>
  <c r="U477" i="3"/>
  <c r="U475" i="3"/>
  <c r="V507" i="3"/>
  <c r="V501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5" i="3"/>
  <c r="AD496" i="3"/>
  <c r="AD485" i="3"/>
  <c r="AD483" i="3"/>
  <c r="AD479" i="3"/>
  <c r="AD477" i="3"/>
  <c r="AD475" i="3"/>
  <c r="Y522" i="3"/>
  <c r="X484" i="3"/>
  <c r="X116" i="3"/>
  <c r="X476" i="3" s="1"/>
  <c r="C523" i="3"/>
  <c r="C521" i="3"/>
  <c r="C187" i="3"/>
  <c r="C519" i="3"/>
  <c r="Z507" i="3"/>
  <c r="Z501" i="3"/>
  <c r="Z495" i="3"/>
  <c r="Z496" i="3"/>
  <c r="Z485" i="3"/>
  <c r="Z483" i="3"/>
  <c r="Z479" i="3"/>
  <c r="Z477" i="3"/>
  <c r="Z473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AE475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H507" i="3"/>
  <c r="H501" i="3"/>
  <c r="H495" i="3"/>
  <c r="H496" i="3"/>
  <c r="H485" i="3"/>
  <c r="H483" i="3"/>
  <c r="H479" i="3"/>
  <c r="H477" i="3"/>
  <c r="I484" i="3"/>
  <c r="I116" i="3"/>
  <c r="I476" i="3" s="1"/>
  <c r="J499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9" i="3"/>
  <c r="K484" i="3"/>
  <c r="K116" i="3"/>
  <c r="K476" i="3" s="1"/>
  <c r="L499" i="3"/>
  <c r="L484" i="3"/>
  <c r="L116" i="3"/>
  <c r="L476" i="3" s="1"/>
  <c r="M507" i="3"/>
  <c r="M501" i="3"/>
  <c r="M498" i="3"/>
  <c r="M495" i="3"/>
  <c r="M496" i="3"/>
  <c r="M485" i="3"/>
  <c r="M483" i="3"/>
  <c r="M479" i="3"/>
  <c r="M477" i="3"/>
  <c r="M475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495" i="3"/>
  <c r="N496" i="3"/>
  <c r="N485" i="3"/>
  <c r="N483" i="3"/>
  <c r="N479" i="3"/>
  <c r="N477" i="3"/>
  <c r="N475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5" i="3"/>
  <c r="O496" i="3"/>
  <c r="O485" i="3"/>
  <c r="O483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9" i="3"/>
  <c r="Q484" i="3"/>
  <c r="Q116" i="3"/>
  <c r="Q476" i="3" s="1"/>
  <c r="R484" i="3"/>
  <c r="R116" i="3"/>
  <c r="R476" i="3" s="1"/>
  <c r="S484" i="3"/>
  <c r="S116" i="3"/>
  <c r="S476" i="3" s="1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5" i="3"/>
  <c r="T496" i="3"/>
  <c r="T485" i="3"/>
  <c r="T483" i="3"/>
  <c r="T479" i="3"/>
  <c r="T477" i="3"/>
  <c r="T475" i="3"/>
  <c r="T473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W484" i="3"/>
  <c r="W116" i="3"/>
  <c r="W476" i="3" s="1"/>
  <c r="W474" i="3"/>
  <c r="AC484" i="3"/>
  <c r="AC116" i="3"/>
  <c r="AC476" i="3" s="1"/>
  <c r="AB522" i="3"/>
  <c r="AA499" i="3"/>
  <c r="AA494" i="3"/>
  <c r="AA484" i="3"/>
  <c r="AA116" i="3"/>
  <c r="AA476" i="3" s="1"/>
  <c r="AD523" i="3"/>
  <c r="AD521" i="3"/>
  <c r="AD187" i="3"/>
  <c r="AD519" i="3"/>
  <c r="Y507" i="3"/>
  <c r="Y501" i="3"/>
  <c r="Y498" i="3"/>
  <c r="Y495" i="3"/>
  <c r="Y496" i="3"/>
  <c r="Y485" i="3"/>
  <c r="Y483" i="3"/>
  <c r="Y479" i="3"/>
  <c r="Y477" i="3"/>
  <c r="X522" i="3"/>
  <c r="C484" i="3"/>
  <c r="C116" i="3"/>
  <c r="C476" i="3" s="1"/>
  <c r="C474" i="3"/>
  <c r="Z523" i="3"/>
  <c r="Z521" i="3"/>
  <c r="Z187" i="3"/>
  <c r="Z519" i="3"/>
  <c r="D507" i="3"/>
  <c r="D501" i="3"/>
  <c r="D498" i="3"/>
  <c r="D495" i="3"/>
  <c r="D496" i="3"/>
  <c r="D485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116" i="3"/>
  <c r="U476" i="3" s="1"/>
  <c r="V484" i="3"/>
  <c r="V116" i="3"/>
  <c r="V476" i="3" s="1"/>
  <c r="V47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5" i="3"/>
  <c r="AB496" i="3"/>
  <c r="AB485" i="3"/>
  <c r="AB483" i="3"/>
  <c r="AB479" i="3"/>
  <c r="AB477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AD116" i="3"/>
  <c r="AD476" i="3" s="1"/>
  <c r="Y523" i="3"/>
  <c r="Y521" i="3"/>
  <c r="Y187" i="3"/>
  <c r="Y519" i="3"/>
  <c r="X507" i="3"/>
  <c r="X501" i="3"/>
  <c r="X498" i="3"/>
  <c r="X495" i="3"/>
  <c r="X496" i="3"/>
  <c r="X485" i="3"/>
  <c r="X483" i="3"/>
  <c r="X479" i="3"/>
  <c r="X477" i="3"/>
  <c r="X475" i="3"/>
  <c r="C522" i="3"/>
  <c r="Z499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4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W470" i="2"/>
  <c r="S94" i="5"/>
  <c r="S91" i="5" s="1"/>
  <c r="S70" i="5"/>
  <c r="S62" i="5"/>
  <c r="S60" i="5" s="1"/>
  <c r="S462" i="5" s="1"/>
  <c r="S47" i="5"/>
  <c r="S32" i="5"/>
  <c r="S14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F84" i="5"/>
  <c r="F81" i="5" s="1"/>
  <c r="F50" i="5"/>
  <c r="F36" i="5"/>
  <c r="K56" i="1"/>
  <c r="K53" i="1" s="1"/>
  <c r="K461" i="1" s="1"/>
  <c r="K9" i="1"/>
  <c r="U84" i="5"/>
  <c r="U81" i="5" s="1"/>
  <c r="U50" i="5"/>
  <c r="U36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60" i="1" s="1"/>
  <c r="H462" i="1" s="1"/>
  <c r="H47" i="1"/>
  <c r="H36" i="1"/>
  <c r="AB56" i="1"/>
  <c r="AB53" i="1" s="1"/>
  <c r="AB461" i="1" s="1"/>
  <c r="AB9" i="1"/>
  <c r="Y470" i="2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X56" i="1"/>
  <c r="X53" i="1" s="1"/>
  <c r="X461" i="1" s="1"/>
  <c r="X9" i="1"/>
  <c r="AD75" i="2"/>
  <c r="Z32" i="5"/>
  <c r="I39" i="1"/>
  <c r="M84" i="2"/>
  <c r="M81" i="2" s="1"/>
  <c r="AD50" i="5"/>
  <c r="AD36" i="5"/>
  <c r="Y56" i="1"/>
  <c r="Y53" i="1" s="1"/>
  <c r="Y461" i="1" s="1"/>
  <c r="Y9" i="1"/>
  <c r="Y8" i="1" s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M35" i="1" s="1"/>
  <c r="J91" i="1"/>
  <c r="J84" i="1"/>
  <c r="J81" i="1" s="1"/>
  <c r="J68" i="1"/>
  <c r="J62" i="1"/>
  <c r="J60" i="1" s="1"/>
  <c r="J462" i="1" s="1"/>
  <c r="J47" i="1"/>
  <c r="J36" i="1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AD62" i="2"/>
  <c r="AD60" i="2" s="1"/>
  <c r="AD462" i="2" s="1"/>
  <c r="AD50" i="2"/>
  <c r="T53" i="1"/>
  <c r="T461" i="1" s="1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461" i="3" s="1"/>
  <c r="S70" i="3"/>
  <c r="P75" i="3"/>
  <c r="D470" i="3"/>
  <c r="D50" i="3"/>
  <c r="D32" i="3"/>
  <c r="AD94" i="3"/>
  <c r="AD91" i="3" s="1"/>
  <c r="AD75" i="3"/>
  <c r="AD56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AA94" i="3"/>
  <c r="AA91" i="3" s="1"/>
  <c r="AA75" i="3"/>
  <c r="AA56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60" i="3" s="1"/>
  <c r="P47" i="3"/>
  <c r="P36" i="3"/>
  <c r="D94" i="3"/>
  <c r="D91" i="3" s="1"/>
  <c r="D75" i="3"/>
  <c r="D56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J75" i="3"/>
  <c r="Y470" i="3"/>
  <c r="G107" i="3"/>
  <c r="G469" i="3" s="1"/>
  <c r="AE36" i="3"/>
  <c r="I56" i="3"/>
  <c r="I53" i="3" s="1"/>
  <c r="I461" i="3" s="1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39" i="3"/>
  <c r="P17" i="3"/>
  <c r="D70" i="3"/>
  <c r="D62" i="3"/>
  <c r="D60" i="3" s="1"/>
  <c r="D47" i="3"/>
  <c r="D36" i="3"/>
  <c r="E94" i="3"/>
  <c r="E91" i="3" s="1"/>
  <c r="E75" i="3"/>
  <c r="E56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G470" i="3"/>
  <c r="G50" i="3"/>
  <c r="G32" i="3"/>
  <c r="G14" i="3"/>
  <c r="AE107" i="3"/>
  <c r="AE469" i="3" s="1"/>
  <c r="AE103" i="3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Y70" i="3"/>
  <c r="Y62" i="3"/>
  <c r="Y60" i="3" s="1"/>
  <c r="Y47" i="3"/>
  <c r="Y36" i="3"/>
  <c r="G94" i="3"/>
  <c r="G91" i="3" s="1"/>
  <c r="G75" i="3"/>
  <c r="G56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T470" i="3"/>
  <c r="T50" i="3"/>
  <c r="T32" i="3"/>
  <c r="T14" i="3"/>
  <c r="U70" i="3"/>
  <c r="U62" i="3"/>
  <c r="U60" i="3" s="1"/>
  <c r="U47" i="3"/>
  <c r="U36" i="3"/>
  <c r="T94" i="3"/>
  <c r="T91" i="3" s="1"/>
  <c r="T75" i="3"/>
  <c r="T56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E575" i="3"/>
  <c r="E632" i="3" s="1"/>
  <c r="AA575" i="3"/>
  <c r="AA632" i="3" s="1"/>
  <c r="J575" i="3"/>
  <c r="J632" i="3" s="1"/>
  <c r="D575" i="3"/>
  <c r="D632" i="3" s="1"/>
  <c r="V575" i="3"/>
  <c r="V632" i="3" s="1"/>
  <c r="T112" i="3" l="1"/>
  <c r="Z80" i="2"/>
  <c r="Z465" i="2" s="1"/>
  <c r="R497" i="2"/>
  <c r="R608" i="2" s="1"/>
  <c r="D149" i="3"/>
  <c r="X112" i="3"/>
  <c r="AC149" i="3"/>
  <c r="AD149" i="3"/>
  <c r="X473" i="3"/>
  <c r="AC498" i="3"/>
  <c r="C69" i="3"/>
  <c r="C68" i="3" s="1"/>
  <c r="M112" i="3"/>
  <c r="W69" i="5"/>
  <c r="W68" i="5" s="1"/>
  <c r="AA497" i="2"/>
  <c r="AA608" i="2" s="1"/>
  <c r="AD80" i="1"/>
  <c r="AD465" i="1" s="1"/>
  <c r="L35" i="1"/>
  <c r="AA299" i="65"/>
  <c r="X80" i="5"/>
  <c r="X465" i="5" s="1"/>
  <c r="L497" i="2"/>
  <c r="L608" i="2" s="1"/>
  <c r="Z497" i="2"/>
  <c r="Z608" i="2" s="1"/>
  <c r="C24" i="73"/>
  <c r="D24" i="73" s="1"/>
  <c r="C10" i="72"/>
  <c r="C77" i="72"/>
  <c r="C101" i="73"/>
  <c r="D101" i="73" s="1"/>
  <c r="D7" i="72"/>
  <c r="D113" i="72"/>
  <c r="D8" i="72"/>
  <c r="D11" i="72"/>
  <c r="D27" i="72"/>
  <c r="D12" i="72"/>
  <c r="D151" i="72"/>
  <c r="D135" i="72"/>
  <c r="D16" i="72"/>
  <c r="D103" i="72"/>
  <c r="D102" i="72"/>
  <c r="D75" i="72"/>
  <c r="D123" i="72"/>
  <c r="D134" i="72"/>
  <c r="D129" i="72"/>
  <c r="D143" i="72"/>
  <c r="N497" i="2"/>
  <c r="N608" i="2" s="1"/>
  <c r="H112" i="3"/>
  <c r="C74" i="73"/>
  <c r="D74" i="73" s="1"/>
  <c r="C36" i="72"/>
  <c r="C73" i="73"/>
  <c r="D73" i="73" s="1"/>
  <c r="C28" i="72"/>
  <c r="D145" i="72"/>
  <c r="D128" i="72"/>
  <c r="D119" i="72"/>
  <c r="D116" i="72"/>
  <c r="D127" i="72"/>
  <c r="D79" i="72"/>
  <c r="D133" i="72"/>
  <c r="D115" i="72"/>
  <c r="D15" i="72"/>
  <c r="D149" i="72"/>
  <c r="C23" i="73"/>
  <c r="D23" i="73" s="1"/>
  <c r="C4" i="72"/>
  <c r="C100" i="73"/>
  <c r="D100" i="73" s="1"/>
  <c r="C44" i="72"/>
  <c r="C75" i="73"/>
  <c r="D75" i="73" s="1"/>
  <c r="C38" i="72"/>
  <c r="D124" i="72"/>
  <c r="D18" i="72"/>
  <c r="D144" i="72"/>
  <c r="D130" i="72"/>
  <c r="D126" i="72"/>
  <c r="D140" i="72"/>
  <c r="D148" i="72"/>
  <c r="D122" i="72"/>
  <c r="D120" i="72"/>
  <c r="D131" i="72"/>
  <c r="D136" i="72"/>
  <c r="D132" i="72"/>
  <c r="D121" i="72"/>
  <c r="D21" i="72"/>
  <c r="D39" i="72"/>
  <c r="D117" i="72"/>
  <c r="D31" i="72"/>
  <c r="D152" i="72"/>
  <c r="I149" i="3"/>
  <c r="C97" i="73"/>
  <c r="D97" i="73" s="1"/>
  <c r="C182" i="72"/>
  <c r="D118" i="72"/>
  <c r="D109" i="72"/>
  <c r="D114" i="72"/>
  <c r="D153" i="72"/>
  <c r="D46" i="72"/>
  <c r="D64" i="72"/>
  <c r="D141" i="72"/>
  <c r="D137" i="72"/>
  <c r="Z498" i="3"/>
  <c r="M35" i="5"/>
  <c r="O35" i="2"/>
  <c r="O31" i="2" s="1"/>
  <c r="O460" i="2" s="1"/>
  <c r="AE499" i="3"/>
  <c r="S69" i="2"/>
  <c r="S68" i="2" s="1"/>
  <c r="I8" i="1"/>
  <c r="Y35" i="1"/>
  <c r="Y31" i="1" s="1"/>
  <c r="Y460" i="1" s="1"/>
  <c r="O8" i="1"/>
  <c r="N35" i="2"/>
  <c r="N69" i="5"/>
  <c r="N68" i="5" s="1"/>
  <c r="Z8" i="1"/>
  <c r="Z458" i="1" s="1"/>
  <c r="AE497" i="2"/>
  <c r="AE608" i="2" s="1"/>
  <c r="X149" i="3"/>
  <c r="Z69" i="3"/>
  <c r="Z68" i="3" s="1"/>
  <c r="AB112" i="3"/>
  <c r="T149" i="3"/>
  <c r="M149" i="3"/>
  <c r="C149" i="3"/>
  <c r="R149" i="3"/>
  <c r="J149" i="3"/>
  <c r="AC299" i="65"/>
  <c r="Q299" i="65"/>
  <c r="I35" i="1"/>
  <c r="I31" i="1" s="1"/>
  <c r="I460" i="1" s="1"/>
  <c r="O69" i="2"/>
  <c r="O68" i="2" s="1"/>
  <c r="P149" i="3"/>
  <c r="O149" i="3"/>
  <c r="X499" i="3"/>
  <c r="X497" i="3" s="1"/>
  <c r="X608" i="3" s="1"/>
  <c r="E149" i="3"/>
  <c r="E299" i="65"/>
  <c r="AE149" i="3"/>
  <c r="M69" i="2"/>
  <c r="M68" i="2" s="1"/>
  <c r="C69" i="5"/>
  <c r="C68" i="5" s="1"/>
  <c r="AB497" i="2"/>
  <c r="AB608" i="2" s="1"/>
  <c r="V620" i="65"/>
  <c r="V613" i="65" s="1"/>
  <c r="V659" i="65" s="1"/>
  <c r="V524" i="65"/>
  <c r="U35" i="3"/>
  <c r="V19" i="69" s="1"/>
  <c r="P35" i="2"/>
  <c r="Z524" i="65"/>
  <c r="W524" i="65"/>
  <c r="C5" i="39"/>
  <c r="F122" i="2"/>
  <c r="AA67" i="65"/>
  <c r="R620" i="65"/>
  <c r="R613" i="65" s="1"/>
  <c r="R659" i="65" s="1"/>
  <c r="R524" i="65"/>
  <c r="J524" i="65"/>
  <c r="AE462" i="2"/>
  <c r="D15" i="68"/>
  <c r="D15" i="66"/>
  <c r="Z462" i="3"/>
  <c r="AA15" i="69"/>
  <c r="AA15" i="67"/>
  <c r="U53" i="3"/>
  <c r="U461" i="3" s="1"/>
  <c r="V14" i="69"/>
  <c r="V14" i="67"/>
  <c r="N53" i="3"/>
  <c r="N461" i="3" s="1"/>
  <c r="O14" i="69"/>
  <c r="O14" i="67"/>
  <c r="Y53" i="3"/>
  <c r="Y461" i="3" s="1"/>
  <c r="Z14" i="69"/>
  <c r="Z14" i="67"/>
  <c r="K21" i="69"/>
  <c r="K21" i="67"/>
  <c r="V459" i="3"/>
  <c r="W10" i="69"/>
  <c r="W10" i="67"/>
  <c r="R21" i="69"/>
  <c r="R21" i="67"/>
  <c r="J53" i="3"/>
  <c r="J461" i="3" s="1"/>
  <c r="K14" i="69"/>
  <c r="K14" i="67"/>
  <c r="D459" i="3"/>
  <c r="E10" i="69"/>
  <c r="E10" i="67"/>
  <c r="AB459" i="3"/>
  <c r="AC10" i="69"/>
  <c r="AC10" i="67"/>
  <c r="N21" i="69"/>
  <c r="N21" i="67"/>
  <c r="Z459" i="3"/>
  <c r="AA10" i="67"/>
  <c r="AA10" i="69"/>
  <c r="O459" i="3"/>
  <c r="P10" i="69"/>
  <c r="P10" i="67"/>
  <c r="S462" i="3"/>
  <c r="T15" i="69"/>
  <c r="T15" i="67"/>
  <c r="AE53" i="2"/>
  <c r="AE461" i="2" s="1"/>
  <c r="D14" i="66"/>
  <c r="D14" i="68"/>
  <c r="AE462" i="1"/>
  <c r="G15" i="66"/>
  <c r="G15" i="68"/>
  <c r="AE459" i="5"/>
  <c r="F10" i="66"/>
  <c r="F10" i="68"/>
  <c r="D21" i="69"/>
  <c r="D21" i="67"/>
  <c r="F21" i="68"/>
  <c r="F21" i="66"/>
  <c r="W21" i="69"/>
  <c r="W21" i="67"/>
  <c r="I459" i="3"/>
  <c r="J10" i="69"/>
  <c r="J10" i="67"/>
  <c r="I21" i="69"/>
  <c r="I21" i="67"/>
  <c r="T53" i="3"/>
  <c r="T461" i="3" s="1"/>
  <c r="U14" i="69"/>
  <c r="U14" i="67"/>
  <c r="V21" i="69"/>
  <c r="V21" i="67"/>
  <c r="U459" i="3"/>
  <c r="V10" i="69"/>
  <c r="V10" i="67"/>
  <c r="U21" i="69"/>
  <c r="U21" i="67"/>
  <c r="S21" i="69"/>
  <c r="S21" i="67"/>
  <c r="V462" i="3"/>
  <c r="W15" i="69"/>
  <c r="W15" i="67"/>
  <c r="Q53" i="3"/>
  <c r="Q461" i="3" s="1"/>
  <c r="R14" i="69"/>
  <c r="R14" i="67"/>
  <c r="N459" i="3"/>
  <c r="O10" i="69"/>
  <c r="O10" i="67"/>
  <c r="Y459" i="3"/>
  <c r="Z10" i="69"/>
  <c r="Z10" i="67"/>
  <c r="X53" i="3"/>
  <c r="X461" i="3" s="1"/>
  <c r="Y14" i="67"/>
  <c r="Y14" i="69"/>
  <c r="O21" i="69"/>
  <c r="O21" i="67"/>
  <c r="V53" i="3"/>
  <c r="V461" i="3" s="1"/>
  <c r="W14" i="69"/>
  <c r="W14" i="67"/>
  <c r="I462" i="3"/>
  <c r="J15" i="69"/>
  <c r="J15" i="67"/>
  <c r="J462" i="3"/>
  <c r="K15" i="69"/>
  <c r="K15" i="67"/>
  <c r="Q462" i="3"/>
  <c r="R15" i="69"/>
  <c r="R15" i="67"/>
  <c r="F21" i="69"/>
  <c r="F21" i="67"/>
  <c r="S53" i="3"/>
  <c r="S461" i="3" s="1"/>
  <c r="T14" i="69"/>
  <c r="T14" i="67"/>
  <c r="AD21" i="69"/>
  <c r="AD21" i="67"/>
  <c r="J459" i="3"/>
  <c r="K10" i="69"/>
  <c r="K10" i="67"/>
  <c r="M462" i="3"/>
  <c r="N15" i="69"/>
  <c r="N15" i="67"/>
  <c r="P459" i="3"/>
  <c r="Q10" i="69"/>
  <c r="Q10" i="67"/>
  <c r="J14" i="69"/>
  <c r="J14" i="67"/>
  <c r="AA16" i="69"/>
  <c r="AA16" i="67"/>
  <c r="S459" i="3"/>
  <c r="T10" i="69"/>
  <c r="T10" i="67"/>
  <c r="K459" i="3"/>
  <c r="L10" i="69"/>
  <c r="L10" i="67"/>
  <c r="E459" i="3"/>
  <c r="F10" i="69"/>
  <c r="F10" i="67"/>
  <c r="W459" i="3"/>
  <c r="X10" i="69"/>
  <c r="X10" i="67"/>
  <c r="F53" i="3"/>
  <c r="F461" i="3" s="1"/>
  <c r="G14" i="69"/>
  <c r="G14" i="67"/>
  <c r="X21" i="69"/>
  <c r="X21" i="67"/>
  <c r="L459" i="3"/>
  <c r="M10" i="69"/>
  <c r="M10" i="67"/>
  <c r="AD459" i="3"/>
  <c r="AE10" i="67"/>
  <c r="AE10" i="69"/>
  <c r="F459" i="3"/>
  <c r="G10" i="69"/>
  <c r="G10" i="67"/>
  <c r="AE459" i="2"/>
  <c r="D10" i="68"/>
  <c r="D10" i="66"/>
  <c r="G16" i="68"/>
  <c r="G16" i="66"/>
  <c r="AE459" i="1"/>
  <c r="G10" i="66"/>
  <c r="G10" i="68"/>
  <c r="C462" i="3"/>
  <c r="D15" i="69"/>
  <c r="D15" i="67"/>
  <c r="AE462" i="5"/>
  <c r="F15" i="66"/>
  <c r="F15" i="68"/>
  <c r="T299" i="65"/>
  <c r="H462" i="3"/>
  <c r="I15" i="69"/>
  <c r="I15" i="67"/>
  <c r="U462" i="3"/>
  <c r="V15" i="69"/>
  <c r="V15" i="67"/>
  <c r="T462" i="3"/>
  <c r="U15" i="69"/>
  <c r="U15" i="67"/>
  <c r="R462" i="3"/>
  <c r="S15" i="69"/>
  <c r="S15" i="67"/>
  <c r="Y21" i="69"/>
  <c r="Y21" i="67"/>
  <c r="AE53" i="3"/>
  <c r="AE461" i="3" s="1"/>
  <c r="AF14" i="69"/>
  <c r="AF14" i="67"/>
  <c r="H21" i="69"/>
  <c r="H21" i="67"/>
  <c r="N462" i="3"/>
  <c r="O15" i="69"/>
  <c r="O15" i="67"/>
  <c r="G53" i="3"/>
  <c r="G461" i="3" s="1"/>
  <c r="H14" i="69"/>
  <c r="H14" i="67"/>
  <c r="Z21" i="69"/>
  <c r="Z21" i="67"/>
  <c r="E462" i="3"/>
  <c r="F15" i="69"/>
  <c r="F15" i="67"/>
  <c r="AC462" i="3"/>
  <c r="AD15" i="69"/>
  <c r="AD15" i="67"/>
  <c r="AF21" i="69"/>
  <c r="AF21" i="67"/>
  <c r="E53" i="3"/>
  <c r="E461" i="3" s="1"/>
  <c r="F14" i="69"/>
  <c r="F14" i="67"/>
  <c r="E21" i="69"/>
  <c r="E21" i="67"/>
  <c r="M53" i="3"/>
  <c r="M461" i="3" s="1"/>
  <c r="N14" i="69"/>
  <c r="N14" i="67"/>
  <c r="AB21" i="69"/>
  <c r="AB21" i="67"/>
  <c r="D53" i="3"/>
  <c r="D461" i="3" s="1"/>
  <c r="E14" i="69"/>
  <c r="E14" i="67"/>
  <c r="Q21" i="69"/>
  <c r="Q21" i="67"/>
  <c r="AB53" i="3"/>
  <c r="AB461" i="3" s="1"/>
  <c r="AC14" i="67"/>
  <c r="AC14" i="69"/>
  <c r="G459" i="3"/>
  <c r="H10" i="69"/>
  <c r="H10" i="67"/>
  <c r="Z53" i="3"/>
  <c r="Z461" i="3" s="1"/>
  <c r="AA14" i="69"/>
  <c r="AA14" i="67"/>
  <c r="L53" i="3"/>
  <c r="L461" i="3" s="1"/>
  <c r="M14" i="67"/>
  <c r="M14" i="69"/>
  <c r="G21" i="69"/>
  <c r="G21" i="67"/>
  <c r="AD53" i="3"/>
  <c r="AD461" i="3" s="1"/>
  <c r="AE14" i="69"/>
  <c r="AE14" i="67"/>
  <c r="AD14" i="69"/>
  <c r="AD14" i="67"/>
  <c r="W462" i="3"/>
  <c r="X15" i="69"/>
  <c r="X15" i="67"/>
  <c r="AC459" i="3"/>
  <c r="AD10" i="69"/>
  <c r="AD10" i="67"/>
  <c r="L21" i="69"/>
  <c r="L21" i="67"/>
  <c r="W53" i="3"/>
  <c r="W461" i="3" s="1"/>
  <c r="X14" i="69"/>
  <c r="X14" i="67"/>
  <c r="P21" i="69"/>
  <c r="P21" i="67"/>
  <c r="AC21" i="69"/>
  <c r="AC21" i="67"/>
  <c r="K53" i="3"/>
  <c r="K461" i="3" s="1"/>
  <c r="L14" i="69"/>
  <c r="L14" i="67"/>
  <c r="M21" i="69"/>
  <c r="M21" i="67"/>
  <c r="O53" i="3"/>
  <c r="O461" i="3" s="1"/>
  <c r="P14" i="69"/>
  <c r="P14" i="67"/>
  <c r="AE21" i="69"/>
  <c r="AE21" i="67"/>
  <c r="X80" i="1"/>
  <c r="X465" i="1" s="1"/>
  <c r="AE53" i="5"/>
  <c r="AE461" i="5" s="1"/>
  <c r="F14" i="66"/>
  <c r="F14" i="68"/>
  <c r="D16" i="69"/>
  <c r="D16" i="67"/>
  <c r="C53" i="3"/>
  <c r="C461" i="3" s="1"/>
  <c r="D14" i="69"/>
  <c r="D14" i="67"/>
  <c r="C459" i="3"/>
  <c r="D10" i="69"/>
  <c r="D10" i="67"/>
  <c r="AA149" i="3"/>
  <c r="G149" i="3"/>
  <c r="AB149" i="3"/>
  <c r="J21" i="69"/>
  <c r="J21" i="67"/>
  <c r="H459" i="3"/>
  <c r="I10" i="69"/>
  <c r="I10" i="67"/>
  <c r="H53" i="3"/>
  <c r="H461" i="3" s="1"/>
  <c r="I14" i="69"/>
  <c r="I14" i="67"/>
  <c r="T459" i="3"/>
  <c r="U10" i="69"/>
  <c r="U10" i="67"/>
  <c r="R459" i="3"/>
  <c r="S10" i="67"/>
  <c r="S10" i="69"/>
  <c r="R53" i="3"/>
  <c r="R461" i="3" s="1"/>
  <c r="S14" i="69"/>
  <c r="S14" i="67"/>
  <c r="X462" i="3"/>
  <c r="Y15" i="69"/>
  <c r="Y15" i="67"/>
  <c r="G462" i="3"/>
  <c r="H15" i="69"/>
  <c r="H15" i="67"/>
  <c r="Y462" i="3"/>
  <c r="Z15" i="69"/>
  <c r="Z15" i="67"/>
  <c r="Q459" i="3"/>
  <c r="R10" i="69"/>
  <c r="R10" i="67"/>
  <c r="AE459" i="3"/>
  <c r="AF10" i="69"/>
  <c r="AF10" i="67"/>
  <c r="M459" i="3"/>
  <c r="N10" i="69"/>
  <c r="N10" i="67"/>
  <c r="AE462" i="3"/>
  <c r="AF15" i="69"/>
  <c r="AF15" i="67"/>
  <c r="AA459" i="3"/>
  <c r="AB10" i="69"/>
  <c r="AB10" i="67"/>
  <c r="D462" i="3"/>
  <c r="E15" i="69"/>
  <c r="E15" i="67"/>
  <c r="X459" i="3"/>
  <c r="Y10" i="69"/>
  <c r="Y10" i="67"/>
  <c r="AA462" i="3"/>
  <c r="AB15" i="69"/>
  <c r="AB15" i="67"/>
  <c r="AA21" i="69"/>
  <c r="AA21" i="67"/>
  <c r="P462" i="3"/>
  <c r="Q15" i="69"/>
  <c r="Q15" i="67"/>
  <c r="AA53" i="3"/>
  <c r="AA461" i="3" s="1"/>
  <c r="AB14" i="69"/>
  <c r="AB14" i="67"/>
  <c r="P53" i="3"/>
  <c r="P461" i="3" s="1"/>
  <c r="Q14" i="69"/>
  <c r="Q14" i="67"/>
  <c r="F462" i="3"/>
  <c r="G15" i="69"/>
  <c r="G15" i="67"/>
  <c r="K462" i="3"/>
  <c r="L15" i="69"/>
  <c r="L15" i="67"/>
  <c r="O462" i="3"/>
  <c r="P15" i="69"/>
  <c r="P15" i="67"/>
  <c r="T21" i="69"/>
  <c r="T21" i="67"/>
  <c r="AB462" i="3"/>
  <c r="AC15" i="69"/>
  <c r="AC15" i="67"/>
  <c r="L462" i="3"/>
  <c r="M15" i="69"/>
  <c r="M15" i="67"/>
  <c r="AD462" i="3"/>
  <c r="AE15" i="69"/>
  <c r="AE15" i="67"/>
  <c r="G8" i="1"/>
  <c r="D21" i="68"/>
  <c r="D21" i="66"/>
  <c r="AE53" i="1"/>
  <c r="AE461" i="1" s="1"/>
  <c r="G14" i="68"/>
  <c r="G14" i="66"/>
  <c r="G21" i="68"/>
  <c r="G21" i="66"/>
  <c r="Z299" i="65"/>
  <c r="P299" i="65"/>
  <c r="R299" i="65"/>
  <c r="O299" i="65"/>
  <c r="O557" i="65" s="1"/>
  <c r="O556" i="65" s="1"/>
  <c r="AE299" i="65"/>
  <c r="K299" i="65"/>
  <c r="K557" i="65" s="1"/>
  <c r="K556" i="65" s="1"/>
  <c r="AB499" i="3"/>
  <c r="G499" i="3"/>
  <c r="G497" i="3" s="1"/>
  <c r="G608" i="3" s="1"/>
  <c r="W498" i="3"/>
  <c r="G497" i="2"/>
  <c r="G608" i="2" s="1"/>
  <c r="H499" i="3"/>
  <c r="Y112" i="3"/>
  <c r="O112" i="3"/>
  <c r="X497" i="2"/>
  <c r="X608" i="2" s="1"/>
  <c r="F497" i="2"/>
  <c r="F608" i="2" s="1"/>
  <c r="D112" i="3"/>
  <c r="T497" i="2"/>
  <c r="T608" i="2" s="1"/>
  <c r="P112" i="3"/>
  <c r="N112" i="3"/>
  <c r="V149" i="3"/>
  <c r="U149" i="3"/>
  <c r="S149" i="3"/>
  <c r="W497" i="2"/>
  <c r="W608" i="2" s="1"/>
  <c r="S497" i="2"/>
  <c r="S608" i="2" s="1"/>
  <c r="P497" i="3"/>
  <c r="P608" i="3" s="1"/>
  <c r="Q80" i="1"/>
  <c r="Q465" i="1" s="1"/>
  <c r="D80" i="1"/>
  <c r="D465" i="1" s="1"/>
  <c r="AE8" i="1"/>
  <c r="AE458" i="1" s="1"/>
  <c r="M80" i="5"/>
  <c r="M465" i="5" s="1"/>
  <c r="AB80" i="3"/>
  <c r="I8" i="2"/>
  <c r="S8" i="2"/>
  <c r="D69" i="5"/>
  <c r="D68" i="5" s="1"/>
  <c r="C35" i="3"/>
  <c r="AE80" i="5"/>
  <c r="F35" i="3"/>
  <c r="D35" i="2"/>
  <c r="AD35" i="2"/>
  <c r="Q8" i="1"/>
  <c r="J80" i="5"/>
  <c r="J465" i="5" s="1"/>
  <c r="G35" i="3"/>
  <c r="X35" i="3"/>
  <c r="Y80" i="3"/>
  <c r="I80" i="2"/>
  <c r="I465" i="2" s="1"/>
  <c r="G69" i="5"/>
  <c r="G68" i="5" s="1"/>
  <c r="G464" i="5" s="1"/>
  <c r="AC8" i="1"/>
  <c r="P69" i="5"/>
  <c r="P68" i="5" s="1"/>
  <c r="D35" i="1"/>
  <c r="D31" i="1" s="1"/>
  <c r="D460" i="1" s="1"/>
  <c r="C35" i="1"/>
  <c r="C31" i="1" s="1"/>
  <c r="C460" i="1" s="1"/>
  <c r="C80" i="1"/>
  <c r="C465" i="1" s="1"/>
  <c r="P69" i="2"/>
  <c r="P68" i="2" s="1"/>
  <c r="X299" i="65"/>
  <c r="X557" i="65" s="1"/>
  <c r="X556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AC548" i="3" s="1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AA548" i="3" s="1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L548" i="3" s="1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I548" i="3" s="1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S548" i="3" s="1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Z548" i="3" s="1"/>
  <c r="H442" i="3"/>
  <c r="H586" i="3" s="1"/>
  <c r="H586" i="2"/>
  <c r="H643" i="2" s="1"/>
  <c r="N290" i="3"/>
  <c r="N548" i="3" s="1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U548" i="3" s="1"/>
  <c r="AB290" i="3"/>
  <c r="AB548" i="3" s="1"/>
  <c r="M290" i="3"/>
  <c r="M548" i="3" s="1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W548" i="3" s="1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" s="1"/>
  <c r="M511" i="39"/>
  <c r="O170" i="3"/>
  <c r="O512" i="3" s="1"/>
  <c r="O512" i="39"/>
  <c r="O155" i="3"/>
  <c r="O154" i="39"/>
  <c r="O503" i="39"/>
  <c r="O502" i="39" s="1"/>
  <c r="Q169" i="3"/>
  <c r="Q511" i="3" s="1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160" i="39" s="1"/>
  <c r="Y171" i="3"/>
  <c r="Y513" i="3" s="1"/>
  <c r="Y513" i="39"/>
  <c r="AA172" i="3"/>
  <c r="AA514" i="3" s="1"/>
  <c r="AA514" i="39"/>
  <c r="AA162" i="3"/>
  <c r="AA161" i="39"/>
  <c r="AA160" i="39" s="1"/>
  <c r="AA111" i="39" s="1"/>
  <c r="AA4" i="39" s="1"/>
  <c r="AC171" i="3"/>
  <c r="AC513" i="3" s="1"/>
  <c r="AC513" i="39"/>
  <c r="AE172" i="3"/>
  <c r="AE514" i="39"/>
  <c r="AE162" i="3"/>
  <c r="AE161" i="39"/>
  <c r="AE160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T517" i="41" s="1"/>
  <c r="T515" i="41" s="1"/>
  <c r="T611" i="41" s="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" s="1"/>
  <c r="D511" i="39"/>
  <c r="E164" i="3"/>
  <c r="I171" i="3"/>
  <c r="I513" i="3" s="1"/>
  <c r="I513" i="39"/>
  <c r="C169" i="3"/>
  <c r="C511" i="3" s="1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478" i="1" s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478" i="1" s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Q122" i="5" s="1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509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D517" i="41" s="1"/>
  <c r="D515" i="41" s="1"/>
  <c r="D611" i="41" s="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I431" i="1"/>
  <c r="I579" i="1" s="1"/>
  <c r="I636" i="1" s="1"/>
  <c r="J431" i="1"/>
  <c r="J579" i="1" s="1"/>
  <c r="J636" i="1" s="1"/>
  <c r="R431" i="1"/>
  <c r="R579" i="1" s="1"/>
  <c r="R636" i="1" s="1"/>
  <c r="S431" i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" s="1"/>
  <c r="X511" i="39"/>
  <c r="Z170" i="3"/>
  <c r="Z512" i="3" s="1"/>
  <c r="Z512" i="39"/>
  <c r="Z155" i="3"/>
  <c r="Z503" i="39"/>
  <c r="Z502" i="39" s="1"/>
  <c r="Z154" i="39"/>
  <c r="AB169" i="3"/>
  <c r="AB511" i="3" s="1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R489" i="5" s="1"/>
  <c r="R607" i="5" s="1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D142" i="3"/>
  <c r="D490" i="5"/>
  <c r="D141" i="5"/>
  <c r="V136" i="3"/>
  <c r="D183" i="3"/>
  <c r="D182" i="1"/>
  <c r="D518" i="1" s="1"/>
  <c r="D515" i="1" s="1"/>
  <c r="D611" i="1" s="1"/>
  <c r="J132" i="3"/>
  <c r="S142" i="3"/>
  <c r="S141" i="5"/>
  <c r="S490" i="5"/>
  <c r="AA136" i="3"/>
  <c r="T136" i="3"/>
  <c r="I136" i="3"/>
  <c r="Z183" i="3"/>
  <c r="Z182" i="1"/>
  <c r="Z173" i="1" s="1"/>
  <c r="I488" i="1"/>
  <c r="N125" i="3"/>
  <c r="N481" i="3" s="1"/>
  <c r="N481" i="1"/>
  <c r="Y183" i="3"/>
  <c r="Y182" i="1"/>
  <c r="E488" i="1"/>
  <c r="G125" i="3"/>
  <c r="G481" i="3" s="1"/>
  <c r="G481" i="1"/>
  <c r="C183" i="3"/>
  <c r="C182" i="1"/>
  <c r="C173" i="1" s="1"/>
  <c r="H488" i="1"/>
  <c r="O125" i="3"/>
  <c r="O481" i="3" s="1"/>
  <c r="O481" i="1"/>
  <c r="S183" i="3"/>
  <c r="S182" i="1"/>
  <c r="S518" i="1" s="1"/>
  <c r="S515" i="1" s="1"/>
  <c r="S611" i="1" s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O548" i="1"/>
  <c r="O271" i="3"/>
  <c r="O245" i="3"/>
  <c r="O244" i="1"/>
  <c r="O240" i="1" s="1"/>
  <c r="O535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G548" i="3" s="1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J548" i="3" s="1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Y548" i="3" s="1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C548" i="3" s="1"/>
  <c r="V586" i="5"/>
  <c r="V643" i="5" s="1"/>
  <c r="AC444" i="3"/>
  <c r="AC588" i="3" s="1"/>
  <c r="AC588" i="2"/>
  <c r="AC645" i="2" s="1"/>
  <c r="T440" i="5"/>
  <c r="T585" i="5"/>
  <c r="G139" i="3"/>
  <c r="Q290" i="3"/>
  <c r="Q548" i="3" s="1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E548" i="3" s="1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V548" i="3" s="1"/>
  <c r="K290" i="3"/>
  <c r="K548" i="3" s="1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" s="1"/>
  <c r="T511" i="39"/>
  <c r="W170" i="3"/>
  <c r="W512" i="3" s="1"/>
  <c r="W512" i="39"/>
  <c r="W155" i="3"/>
  <c r="W503" i="39"/>
  <c r="W502" i="39" s="1"/>
  <c r="W154" i="39"/>
  <c r="Y169" i="3"/>
  <c r="Y511" i="3" s="1"/>
  <c r="Y511" i="39"/>
  <c r="AA170" i="3"/>
  <c r="AA512" i="3" s="1"/>
  <c r="AA512" i="39"/>
  <c r="AA155" i="3"/>
  <c r="AA503" i="39"/>
  <c r="AA502" i="39" s="1"/>
  <c r="AA154" i="39"/>
  <c r="AC169" i="3"/>
  <c r="AC511" i="3" s="1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I517" i="41" s="1"/>
  <c r="I515" i="41" s="1"/>
  <c r="I611" i="41" s="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I122" i="5" s="1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" s="1"/>
  <c r="F511" i="39"/>
  <c r="D164" i="3"/>
  <c r="G171" i="3"/>
  <c r="G513" i="3" s="1"/>
  <c r="G513" i="39"/>
  <c r="I169" i="3"/>
  <c r="I511" i="3" s="1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509" i="39" s="1"/>
  <c r="Z171" i="3"/>
  <c r="Z513" i="3" s="1"/>
  <c r="Z513" i="39"/>
  <c r="AB172" i="3"/>
  <c r="AB514" i="3" s="1"/>
  <c r="AB514" i="39"/>
  <c r="AB162" i="3"/>
  <c r="AB161" i="39"/>
  <c r="AB509" i="39" s="1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X517" i="41" s="1"/>
  <c r="X515" i="41" s="1"/>
  <c r="X611" i="41" s="1"/>
  <c r="J503" i="41"/>
  <c r="J154" i="41"/>
  <c r="E503" i="41"/>
  <c r="E154" i="41"/>
  <c r="O174" i="41"/>
  <c r="O517" i="41" s="1"/>
  <c r="O515" i="41" s="1"/>
  <c r="O611" i="41" s="1"/>
  <c r="G503" i="41"/>
  <c r="G154" i="41"/>
  <c r="S174" i="41"/>
  <c r="S517" i="41" s="1"/>
  <c r="S515" i="41" s="1"/>
  <c r="S611" i="41" s="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T518" i="1" s="1"/>
  <c r="T515" i="1" s="1"/>
  <c r="T611" i="1" s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W122" i="5" s="1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N478" i="1" s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O478" i="1" s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D518" i="1" s="1"/>
  <c r="AD515" i="1" s="1"/>
  <c r="AD611" i="1" s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3" s="1"/>
  <c r="K577" i="3" s="1"/>
  <c r="K426" i="5"/>
  <c r="J429" i="3"/>
  <c r="G578" i="5"/>
  <c r="G635" i="5" s="1"/>
  <c r="D435" i="3"/>
  <c r="D434" i="5"/>
  <c r="D580" i="5" s="1"/>
  <c r="D637" i="5" s="1"/>
  <c r="C427" i="3"/>
  <c r="C426" i="5"/>
  <c r="AB578" i="1"/>
  <c r="AB635" i="1" s="1"/>
  <c r="N578" i="1"/>
  <c r="I578" i="1"/>
  <c r="J578" i="1"/>
  <c r="R578" i="1"/>
  <c r="S578" i="1"/>
  <c r="AA578" i="1"/>
  <c r="W432" i="3"/>
  <c r="W431" i="2"/>
  <c r="G432" i="3"/>
  <c r="G431" i="2"/>
  <c r="G579" i="2" s="1"/>
  <c r="G636" i="2" s="1"/>
  <c r="M432" i="3"/>
  <c r="M431" i="2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509" i="39" s="1"/>
  <c r="O171" i="3"/>
  <c r="O513" i="3" s="1"/>
  <c r="O513" i="39"/>
  <c r="Q172" i="3"/>
  <c r="Q514" i="3" s="1"/>
  <c r="Q514" i="39"/>
  <c r="Q162" i="3"/>
  <c r="Q161" i="39"/>
  <c r="Q509" i="39" s="1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U517" i="41" s="1"/>
  <c r="U515" i="41" s="1"/>
  <c r="U611" i="41" s="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P489" i="5" s="1"/>
  <c r="P607" i="5" s="1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J489" i="5" s="1"/>
  <c r="J607" i="5" s="1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G517" i="41" s="1"/>
  <c r="G515" i="41" s="1"/>
  <c r="G611" i="41" s="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122" i="1"/>
  <c r="C133" i="3"/>
  <c r="AC183" i="3"/>
  <c r="AC182" i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U173" i="1" s="1"/>
  <c r="U111" i="1" s="1"/>
  <c r="Y488" i="1"/>
  <c r="E125" i="3"/>
  <c r="E481" i="3" s="1"/>
  <c r="E481" i="1"/>
  <c r="J183" i="3"/>
  <c r="J182" i="1"/>
  <c r="J518" i="1" s="1"/>
  <c r="J515" i="1" s="1"/>
  <c r="J611" i="1" s="1"/>
  <c r="C488" i="1"/>
  <c r="H125" i="3"/>
  <c r="H481" i="3" s="1"/>
  <c r="H481" i="1"/>
  <c r="R183" i="3"/>
  <c r="R182" i="1"/>
  <c r="R173" i="1" s="1"/>
  <c r="R111" i="1" s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5"/>
  <c r="S580" i="5" s="1"/>
  <c r="S637" i="5" s="1"/>
  <c r="R427" i="3"/>
  <c r="R426" i="5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H432" i="3"/>
  <c r="H431" i="2"/>
  <c r="H579" i="2" s="1"/>
  <c r="H636" i="2" s="1"/>
  <c r="P432" i="3"/>
  <c r="P431" i="2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W240" i="1" s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T548" i="3" s="1"/>
  <c r="V179" i="3"/>
  <c r="V178" i="40"/>
  <c r="P585" i="5"/>
  <c r="P440" i="5"/>
  <c r="F145" i="3"/>
  <c r="F493" i="3" s="1"/>
  <c r="F141" i="39"/>
  <c r="D290" i="3"/>
  <c r="D548" i="3" s="1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P548" i="3" s="1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H548" i="3" s="1"/>
  <c r="AE289" i="3"/>
  <c r="AE547" i="3" s="1"/>
  <c r="S289" i="3"/>
  <c r="S547" i="3" s="1"/>
  <c r="R290" i="3"/>
  <c r="R548" i="3" s="1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" s="1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Z517" i="41" s="1"/>
  <c r="Z515" i="41" s="1"/>
  <c r="Z611" i="41" s="1"/>
  <c r="AC503" i="41"/>
  <c r="AC154" i="41"/>
  <c r="I504" i="41"/>
  <c r="H174" i="41"/>
  <c r="H173" i="41" s="1"/>
  <c r="H111" i="41" s="1"/>
  <c r="H4" i="41" s="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" s="1"/>
  <c r="G511" i="39"/>
  <c r="I164" i="3"/>
  <c r="J171" i="3"/>
  <c r="J513" i="3" s="1"/>
  <c r="J513" i="39"/>
  <c r="H169" i="3"/>
  <c r="H511" i="3" s="1"/>
  <c r="H511" i="39"/>
  <c r="L170" i="3"/>
  <c r="L512" i="3" s="1"/>
  <c r="L512" i="39"/>
  <c r="L155" i="3"/>
  <c r="L503" i="39"/>
  <c r="L502" i="39" s="1"/>
  <c r="L154" i="39"/>
  <c r="N169" i="3"/>
  <c r="N511" i="3" s="1"/>
  <c r="N511" i="39"/>
  <c r="P170" i="3"/>
  <c r="P512" i="3" s="1"/>
  <c r="P512" i="39"/>
  <c r="P155" i="3"/>
  <c r="P503" i="39"/>
  <c r="P502" i="39" s="1"/>
  <c r="P154" i="39"/>
  <c r="R169" i="3"/>
  <c r="R511" i="3" s="1"/>
  <c r="R511" i="39"/>
  <c r="U163" i="3"/>
  <c r="V169" i="3"/>
  <c r="V511" i="3" s="1"/>
  <c r="V511" i="39"/>
  <c r="X170" i="3"/>
  <c r="X512" i="3" s="1"/>
  <c r="X512" i="39"/>
  <c r="X155" i="3"/>
  <c r="X503" i="39"/>
  <c r="X502" i="39" s="1"/>
  <c r="X154" i="39"/>
  <c r="Z169" i="3"/>
  <c r="Z511" i="3" s="1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K517" i="41" s="1"/>
  <c r="K515" i="41" s="1"/>
  <c r="K611" i="41" s="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478" i="1" s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M486" i="5" s="1"/>
  <c r="M478" i="5" s="1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478" i="1" s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478" i="1" s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Q577" i="5" s="1"/>
  <c r="P429" i="3"/>
  <c r="N578" i="5"/>
  <c r="N635" i="5" s="1"/>
  <c r="J435" i="3"/>
  <c r="J434" i="5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" s="1"/>
  <c r="K511" i="39"/>
  <c r="M170" i="3"/>
  <c r="M512" i="3" s="1"/>
  <c r="M512" i="39"/>
  <c r="M155" i="3"/>
  <c r="M503" i="39"/>
  <c r="M502" i="39" s="1"/>
  <c r="M154" i="39"/>
  <c r="O169" i="3"/>
  <c r="O511" i="3" s="1"/>
  <c r="O511" i="39"/>
  <c r="Q170" i="3"/>
  <c r="Q512" i="3" s="1"/>
  <c r="Q512" i="39"/>
  <c r="Q155" i="3"/>
  <c r="Q503" i="39"/>
  <c r="Q502" i="39" s="1"/>
  <c r="Q154" i="39"/>
  <c r="S169" i="3"/>
  <c r="S511" i="3" s="1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509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AB173" i="41" s="1"/>
  <c r="AB111" i="41" s="1"/>
  <c r="AB4" i="41" s="1"/>
  <c r="K140" i="3"/>
  <c r="K488" i="3" s="1"/>
  <c r="K488" i="5"/>
  <c r="Z132" i="3"/>
  <c r="U131" i="3"/>
  <c r="U130" i="5"/>
  <c r="U122" i="5" s="1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" s="1"/>
  <c r="L511" i="39"/>
  <c r="N170" i="3"/>
  <c r="N512" i="3" s="1"/>
  <c r="N512" i="39"/>
  <c r="N155" i="3"/>
  <c r="N503" i="39"/>
  <c r="N502" i="39" s="1"/>
  <c r="N154" i="39"/>
  <c r="P169" i="3"/>
  <c r="P511" i="3" s="1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J517" i="41" s="1"/>
  <c r="J515" i="41" s="1"/>
  <c r="J611" i="41" s="1"/>
  <c r="K503" i="41"/>
  <c r="K154" i="41"/>
  <c r="P174" i="41"/>
  <c r="P517" i="41" s="1"/>
  <c r="P515" i="41" s="1"/>
  <c r="P611" i="41" s="1"/>
  <c r="AA504" i="41"/>
  <c r="G504" i="41"/>
  <c r="K134" i="3"/>
  <c r="Z131" i="3"/>
  <c r="Z130" i="5"/>
  <c r="G135" i="3"/>
  <c r="L124" i="3"/>
  <c r="L480" i="3" s="1"/>
  <c r="L480" i="1"/>
  <c r="L478" i="1" s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L136" i="3"/>
  <c r="V183" i="3"/>
  <c r="V182" i="3" s="1"/>
  <c r="V518" i="3" s="1"/>
  <c r="V182" i="1"/>
  <c r="V173" i="1" s="1"/>
  <c r="V111" i="1" s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M173" i="1" s="1"/>
  <c r="M111" i="1" s="1"/>
  <c r="AE174" i="41"/>
  <c r="AE173" i="41" s="1"/>
  <c r="AD140" i="3"/>
  <c r="AD488" i="3" s="1"/>
  <c r="AD488" i="5"/>
  <c r="AD126" i="3"/>
  <c r="AD482" i="3" s="1"/>
  <c r="AD482" i="1"/>
  <c r="AE124" i="3"/>
  <c r="AE122" i="1"/>
  <c r="G30" i="66" s="1"/>
  <c r="AE480" i="1"/>
  <c r="AE478" i="1" s="1"/>
  <c r="AE606" i="1" s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W230" i="1" s="1"/>
  <c r="W534" i="1" s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X548" i="3" s="1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F548" i="3" s="1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O548" i="3" s="1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O160" i="39" s="1"/>
  <c r="O111" i="39" s="1"/>
  <c r="O4" i="39" s="1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L517" i="41" s="1"/>
  <c r="L515" i="41" s="1"/>
  <c r="L611" i="41" s="1"/>
  <c r="Z504" i="41"/>
  <c r="C174" i="41"/>
  <c r="C517" i="41" s="1"/>
  <c r="C515" i="41" s="1"/>
  <c r="C611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P122" i="5" s="1"/>
  <c r="P111" i="5" s="1"/>
  <c r="Y136" i="3"/>
  <c r="AB183" i="3"/>
  <c r="AB182" i="1"/>
  <c r="AB173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T486" i="5" s="1"/>
  <c r="T478" i="5" s="1"/>
  <c r="I140" i="3"/>
  <c r="I488" i="3" s="1"/>
  <c r="I488" i="5"/>
  <c r="Q132" i="3"/>
  <c r="AD176" i="3"/>
  <c r="AD154" i="41"/>
  <c r="AD503" i="41"/>
  <c r="AD184" i="3"/>
  <c r="AE436" i="3"/>
  <c r="AA431" i="5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C635" i="1" s="1"/>
  <c r="V578" i="1"/>
  <c r="V576" i="1" s="1"/>
  <c r="AD578" i="1"/>
  <c r="F578" i="1"/>
  <c r="AE578" i="1"/>
  <c r="Z578" i="1"/>
  <c r="Z635" i="1" s="1"/>
  <c r="Z633" i="1" s="1"/>
  <c r="Z661" i="1" s="1"/>
  <c r="Z106" i="44" s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" s="1"/>
  <c r="E511" i="39"/>
  <c r="G164" i="3"/>
  <c r="C171" i="3"/>
  <c r="C513" i="3" s="1"/>
  <c r="C513" i="39"/>
  <c r="J169" i="3"/>
  <c r="J511" i="3" s="1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Q517" i="41" s="1"/>
  <c r="Q515" i="41" s="1"/>
  <c r="V503" i="41"/>
  <c r="V154" i="41"/>
  <c r="K504" i="41"/>
  <c r="F174" i="41"/>
  <c r="F173" i="41" s="1"/>
  <c r="F111" i="41" s="1"/>
  <c r="F4" i="41" s="1"/>
  <c r="R131" i="3"/>
  <c r="R130" i="3" s="1"/>
  <c r="R486" i="3" s="1"/>
  <c r="R130" i="5"/>
  <c r="R486" i="5" s="1"/>
  <c r="R478" i="5" s="1"/>
  <c r="Z133" i="3"/>
  <c r="G133" i="3"/>
  <c r="AB134" i="3"/>
  <c r="X131" i="3"/>
  <c r="X130" i="5"/>
  <c r="X122" i="5" s="1"/>
  <c r="X111" i="5" s="1"/>
  <c r="P134" i="3"/>
  <c r="Y135" i="3"/>
  <c r="O142" i="3"/>
  <c r="O490" i="5"/>
  <c r="O489" i="5" s="1"/>
  <c r="O607" i="5" s="1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N486" i="5" s="1"/>
  <c r="N478" i="5" s="1"/>
  <c r="Q135" i="3"/>
  <c r="Z124" i="3"/>
  <c r="Z480" i="3" s="1"/>
  <c r="Z480" i="1"/>
  <c r="Z122" i="1"/>
  <c r="N185" i="3"/>
  <c r="U126" i="3"/>
  <c r="U482" i="3" s="1"/>
  <c r="U482" i="1"/>
  <c r="Y124" i="3"/>
  <c r="Y480" i="1"/>
  <c r="Y478" i="1" s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478" i="1" s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5"/>
  <c r="X580" i="5" s="1"/>
  <c r="X637" i="5" s="1"/>
  <c r="W427" i="3"/>
  <c r="W426" i="5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" s="1"/>
  <c r="W511" i="39"/>
  <c r="Y170" i="3"/>
  <c r="Y512" i="3" s="1"/>
  <c r="Y512" i="39"/>
  <c r="Y155" i="3"/>
  <c r="Y503" i="39"/>
  <c r="Y502" i="39" s="1"/>
  <c r="Y154" i="39"/>
  <c r="AA169" i="3"/>
  <c r="AA511" i="3" s="1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Q518" i="1" s="1"/>
  <c r="Q515" i="1" s="1"/>
  <c r="Q611" i="1" s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F122" i="5" s="1"/>
  <c r="F111" i="5" s="1"/>
  <c r="AA133" i="3"/>
  <c r="N134" i="3"/>
  <c r="Z184" i="3"/>
  <c r="Y184" i="3"/>
  <c r="C184" i="3"/>
  <c r="S184" i="3"/>
  <c r="AE513" i="40"/>
  <c r="AE144" i="3"/>
  <c r="AE492" i="40"/>
  <c r="AE489" i="40" s="1"/>
  <c r="AE141" i="40"/>
  <c r="AE131" i="3"/>
  <c r="AE130" i="5"/>
  <c r="AE122" i="5" s="1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D635" i="1" s="1"/>
  <c r="D633" i="1" s="1"/>
  <c r="D661" i="1" s="1"/>
  <c r="D106" i="44" s="1"/>
  <c r="U578" i="1"/>
  <c r="O578" i="1"/>
  <c r="W578" i="1"/>
  <c r="T578" i="1"/>
  <c r="T576" i="1" s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E509" i="39" s="1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J509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509" i="39" s="1"/>
  <c r="X171" i="3"/>
  <c r="X513" i="3" s="1"/>
  <c r="X513" i="39"/>
  <c r="Z172" i="3"/>
  <c r="Z514" i="3" s="1"/>
  <c r="Z514" i="39"/>
  <c r="Z162" i="3"/>
  <c r="Z161" i="39"/>
  <c r="Z509" i="39" s="1"/>
  <c r="AB171" i="3"/>
  <c r="AB513" i="3" s="1"/>
  <c r="AB513" i="39"/>
  <c r="AD172" i="3"/>
  <c r="AD514" i="3" s="1"/>
  <c r="AD514" i="39"/>
  <c r="AD162" i="3"/>
  <c r="AD161" i="39"/>
  <c r="AD509" i="39" s="1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V173" i="41" s="1"/>
  <c r="V111" i="41" s="1"/>
  <c r="V4" i="41" s="1"/>
  <c r="J504" i="41"/>
  <c r="P504" i="41"/>
  <c r="N174" i="41"/>
  <c r="N173" i="41" s="1"/>
  <c r="N111" i="41" s="1"/>
  <c r="N4" i="41" s="1"/>
  <c r="S503" i="41"/>
  <c r="S502" i="41" s="1"/>
  <c r="S154" i="41"/>
  <c r="Z142" i="3"/>
  <c r="Z141" i="5"/>
  <c r="Z490" i="5"/>
  <c r="U134" i="3"/>
  <c r="G131" i="3"/>
  <c r="G130" i="5"/>
  <c r="AB136" i="3"/>
  <c r="AA183" i="3"/>
  <c r="AA182" i="3" s="1"/>
  <c r="AA518" i="3" s="1"/>
  <c r="AA182" i="1"/>
  <c r="AA518" i="1" s="1"/>
  <c r="AA515" i="1" s="1"/>
  <c r="AA611" i="1" s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3" s="1"/>
  <c r="S486" i="3" s="1"/>
  <c r="S130" i="5"/>
  <c r="M133" i="3"/>
  <c r="N133" i="3"/>
  <c r="Q133" i="3"/>
  <c r="I183" i="3"/>
  <c r="I182" i="3" s="1"/>
  <c r="I518" i="3" s="1"/>
  <c r="I182" i="1"/>
  <c r="I518" i="1" s="1"/>
  <c r="I515" i="1" s="1"/>
  <c r="I611" i="1" s="1"/>
  <c r="N488" i="1"/>
  <c r="U125" i="3"/>
  <c r="U481" i="3" s="1"/>
  <c r="U481" i="1"/>
  <c r="E183" i="3"/>
  <c r="E182" i="3" s="1"/>
  <c r="E518" i="3" s="1"/>
  <c r="E182" i="1"/>
  <c r="E518" i="1" s="1"/>
  <c r="E515" i="1" s="1"/>
  <c r="E611" i="1" s="1"/>
  <c r="G488" i="1"/>
  <c r="J125" i="3"/>
  <c r="J481" i="3" s="1"/>
  <c r="J481" i="1"/>
  <c r="H183" i="3"/>
  <c r="H182" i="3" s="1"/>
  <c r="H518" i="3" s="1"/>
  <c r="H182" i="1"/>
  <c r="H173" i="1" s="1"/>
  <c r="O488" i="1"/>
  <c r="R125" i="3"/>
  <c r="R481" i="3" s="1"/>
  <c r="R481" i="1"/>
  <c r="X183" i="3"/>
  <c r="X182" i="3" s="1"/>
  <c r="X518" i="3" s="1"/>
  <c r="X182" i="1"/>
  <c r="X173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V577" i="5" s="1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F577" i="5" s="1"/>
  <c r="E429" i="3"/>
  <c r="C578" i="5"/>
  <c r="C635" i="5" s="1"/>
  <c r="L578" i="1"/>
  <c r="L635" i="1" s="1"/>
  <c r="AC578" i="1"/>
  <c r="AC576" i="1" s="1"/>
  <c r="P578" i="1"/>
  <c r="X578" i="1"/>
  <c r="G578" i="1"/>
  <c r="G635" i="1" s="1"/>
  <c r="E578" i="1"/>
  <c r="E635" i="1" s="1"/>
  <c r="E633" i="1" s="1"/>
  <c r="E661" i="1" s="1"/>
  <c r="E106" i="44" s="1"/>
  <c r="H578" i="1"/>
  <c r="J432" i="3"/>
  <c r="J431" i="2"/>
  <c r="J579" i="2" s="1"/>
  <c r="J636" i="2" s="1"/>
  <c r="R432" i="3"/>
  <c r="R431" i="2"/>
  <c r="R579" i="2" s="1"/>
  <c r="R636" i="2" s="1"/>
  <c r="D432" i="3"/>
  <c r="D431" i="2"/>
  <c r="D579" i="2" s="1"/>
  <c r="D636" i="2" s="1"/>
  <c r="F432" i="3"/>
  <c r="F431" i="2"/>
  <c r="F579" i="2" s="1"/>
  <c r="F636" i="2" s="1"/>
  <c r="C404" i="3"/>
  <c r="C386" i="3"/>
  <c r="C385" i="2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AE230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2"/>
  <c r="N243" i="3"/>
  <c r="AB403" i="3"/>
  <c r="AB369" i="3"/>
  <c r="AB368" i="2"/>
  <c r="M394" i="3"/>
  <c r="M393" i="2"/>
  <c r="M564" i="2" s="1"/>
  <c r="Z394" i="3"/>
  <c r="Z393" i="2"/>
  <c r="Z564" i="2" s="1"/>
  <c r="H394" i="3"/>
  <c r="H393" i="2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376" i="3"/>
  <c r="N354" i="3"/>
  <c r="N547" i="1"/>
  <c r="N265" i="3"/>
  <c r="N242" i="3"/>
  <c r="AB411" i="3"/>
  <c r="AB388" i="3"/>
  <c r="AB365" i="3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376" i="3"/>
  <c r="D354" i="3"/>
  <c r="AE547" i="1"/>
  <c r="AE265" i="3"/>
  <c r="AE242" i="3"/>
  <c r="T282" i="3"/>
  <c r="T251" i="3"/>
  <c r="T230" i="1"/>
  <c r="T534" i="1" s="1"/>
  <c r="O547" i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H542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562" i="2" s="1"/>
  <c r="Z627" i="2" s="1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O542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570" i="2" s="1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573" i="2" s="1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G557" i="1" s="1"/>
  <c r="G556" i="1" s="1"/>
  <c r="U372" i="3"/>
  <c r="U371" i="2"/>
  <c r="E417" i="1"/>
  <c r="E573" i="1" s="1"/>
  <c r="E571" i="1" s="1"/>
  <c r="E630" i="1" s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X526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573" i="1" s="1"/>
  <c r="J571" i="1" s="1"/>
  <c r="J630" i="1" s="1"/>
  <c r="J417" i="5"/>
  <c r="J415" i="5" s="1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AE557" i="5" s="1"/>
  <c r="AE556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V542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F557" i="5" s="1"/>
  <c r="F556" i="5" s="1"/>
  <c r="M359" i="5"/>
  <c r="M358" i="5" s="1"/>
  <c r="M349" i="5" s="1"/>
  <c r="M299" i="5" s="1"/>
  <c r="M298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K217" i="5" s="1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AC531" i="1" s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S531" i="5" s="1"/>
  <c r="R547" i="5"/>
  <c r="R223" i="3"/>
  <c r="R196" i="3"/>
  <c r="R195" i="5"/>
  <c r="R193" i="5" s="1"/>
  <c r="R526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557" i="1" s="1"/>
  <c r="O556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D298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M531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C542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369" i="3"/>
  <c r="I368" i="2"/>
  <c r="N560" i="5"/>
  <c r="N559" i="5" s="1"/>
  <c r="N626" i="5" s="1"/>
  <c r="N383" i="5"/>
  <c r="U412" i="3"/>
  <c r="U394" i="3"/>
  <c r="U393" i="2"/>
  <c r="U564" i="2" s="1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AD531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S557" i="1" s="1"/>
  <c r="S556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562" i="2" s="1"/>
  <c r="Q627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I542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Z526" i="5" s="1"/>
  <c r="U393" i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N531" i="5" s="1"/>
  <c r="W359" i="5"/>
  <c r="W358" i="5" s="1"/>
  <c r="W349" i="5" s="1"/>
  <c r="W299" i="5" s="1"/>
  <c r="W557" i="5" s="1"/>
  <c r="W556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W573" i="1" s="1"/>
  <c r="W571" i="1" s="1"/>
  <c r="W630" i="1" s="1"/>
  <c r="D417" i="5"/>
  <c r="D415" i="5" s="1"/>
  <c r="M417" i="1"/>
  <c r="AE417" i="5"/>
  <c r="T417" i="5"/>
  <c r="T415" i="5" s="1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Y531" i="1" s="1"/>
  <c r="I263" i="3"/>
  <c r="I219" i="1"/>
  <c r="I217" i="1" s="1"/>
  <c r="F263" i="3"/>
  <c r="F219" i="1"/>
  <c r="F217" i="1" s="1"/>
  <c r="F531" i="1" s="1"/>
  <c r="F393" i="5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O192" i="5" s="1"/>
  <c r="S393" i="1"/>
  <c r="S564" i="1" s="1"/>
  <c r="X293" i="3"/>
  <c r="X551" i="3" s="1"/>
  <c r="X551" i="2"/>
  <c r="F393" i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2"/>
  <c r="H285" i="3"/>
  <c r="H262" i="3"/>
  <c r="C406" i="3"/>
  <c r="C384" i="3"/>
  <c r="C560" i="3" s="1"/>
  <c r="C560" i="2"/>
  <c r="C362" i="3"/>
  <c r="C302" i="2"/>
  <c r="P416" i="3"/>
  <c r="P572" i="3" s="1"/>
  <c r="P572" i="2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560" i="2"/>
  <c r="M362" i="3"/>
  <c r="M302" i="2"/>
  <c r="Z406" i="3"/>
  <c r="Z384" i="3"/>
  <c r="Z560" i="3" s="1"/>
  <c r="Z560" i="2"/>
  <c r="Z362" i="3"/>
  <c r="Z302" i="2"/>
  <c r="H406" i="3"/>
  <c r="H384" i="3"/>
  <c r="H560" i="2"/>
  <c r="H559" i="2" s="1"/>
  <c r="H626" i="2" s="1"/>
  <c r="H362" i="3"/>
  <c r="H302" i="2"/>
  <c r="D416" i="3"/>
  <c r="D572" i="3" s="1"/>
  <c r="D572" i="2"/>
  <c r="D397" i="3"/>
  <c r="D372" i="3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58" i="1" s="1"/>
  <c r="U542" i="1" s="1"/>
  <c r="U226" i="1"/>
  <c r="U533" i="1" s="1"/>
  <c r="V386" i="3"/>
  <c r="V385" i="2"/>
  <c r="V561" i="2" s="1"/>
  <c r="AA282" i="3"/>
  <c r="I372" i="3"/>
  <c r="I371" i="2"/>
  <c r="N417" i="5"/>
  <c r="N415" i="5" s="1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R217" i="5" s="1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H415" i="1" s="1"/>
  <c r="S197" i="3"/>
  <c r="AD563" i="5"/>
  <c r="X554" i="5"/>
  <c r="X623" i="5" s="1"/>
  <c r="X215" i="3"/>
  <c r="R563" i="5"/>
  <c r="C563" i="1"/>
  <c r="Q387" i="3"/>
  <c r="AD198" i="3"/>
  <c r="T394" i="3"/>
  <c r="T393" i="2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V531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P557" i="1" s="1"/>
  <c r="P556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E564" i="1" s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557" i="1" s="1"/>
  <c r="Y556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Y197" i="3"/>
  <c r="G273" i="3"/>
  <c r="G272" i="1"/>
  <c r="G270" i="1" s="1"/>
  <c r="G250" i="3"/>
  <c r="AA412" i="3"/>
  <c r="AA394" i="3"/>
  <c r="AA393" i="2"/>
  <c r="AA564" i="2" s="1"/>
  <c r="AA369" i="3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3" s="1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571" i="2" s="1"/>
  <c r="I630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M359" i="1"/>
  <c r="M358" i="1" s="1"/>
  <c r="M349" i="1" s="1"/>
  <c r="M299" i="1" s="1"/>
  <c r="M557" i="1" s="1"/>
  <c r="M556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565" i="2" s="1"/>
  <c r="X628" i="2" s="1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Y562" i="5" s="1"/>
  <c r="Y627" i="5" s="1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S562" i="1" s="1"/>
  <c r="S627" i="1" s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V562" i="1" s="1"/>
  <c r="V627" i="1" s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R298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545" i="5" s="1"/>
  <c r="E619" i="5" s="1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298" i="5" s="1"/>
  <c r="I359" i="5"/>
  <c r="I358" i="5" s="1"/>
  <c r="I349" i="5" s="1"/>
  <c r="I299" i="5" s="1"/>
  <c r="AD359" i="1"/>
  <c r="AD358" i="1" s="1"/>
  <c r="AD349" i="1" s="1"/>
  <c r="AD299" i="1" s="1"/>
  <c r="AD557" i="1" s="1"/>
  <c r="AD556" i="1" s="1"/>
  <c r="Z359" i="5"/>
  <c r="Z358" i="5" s="1"/>
  <c r="Z349" i="5" s="1"/>
  <c r="Z299" i="5" s="1"/>
  <c r="L359" i="5"/>
  <c r="L358" i="5" s="1"/>
  <c r="L349" i="5" s="1"/>
  <c r="L299" i="5" s="1"/>
  <c r="L557" i="5" s="1"/>
  <c r="L556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562" i="2" s="1"/>
  <c r="Y627" i="2" s="1"/>
  <c r="Y357" i="3"/>
  <c r="H284" i="3"/>
  <c r="H268" i="3"/>
  <c r="H246" i="3"/>
  <c r="H226" i="1"/>
  <c r="H533" i="1" s="1"/>
  <c r="C414" i="3"/>
  <c r="C392" i="3"/>
  <c r="C391" i="2"/>
  <c r="C563" i="2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W542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K564" i="2" s="1"/>
  <c r="AC398" i="3"/>
  <c r="AC360" i="3"/>
  <c r="AC359" i="2"/>
  <c r="AC358" i="2" s="1"/>
  <c r="X394" i="3"/>
  <c r="X393" i="2"/>
  <c r="X564" i="2" s="1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S545" i="5" s="1"/>
  <c r="S619" i="5" s="1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S391" i="5" s="1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407" i="2" s="1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D415" i="1" s="1"/>
  <c r="L229" i="3"/>
  <c r="K255" i="3"/>
  <c r="K539" i="3" s="1"/>
  <c r="K539" i="5"/>
  <c r="C224" i="3"/>
  <c r="G284" i="3"/>
  <c r="G268" i="3"/>
  <c r="G246" i="3"/>
  <c r="G226" i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2"/>
  <c r="W416" i="3"/>
  <c r="W572" i="3" s="1"/>
  <c r="W572" i="2"/>
  <c r="W397" i="3"/>
  <c r="W372" i="3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2"/>
  <c r="I360" i="3"/>
  <c r="I359" i="2"/>
  <c r="I358" i="2" s="1"/>
  <c r="G393" i="1"/>
  <c r="G564" i="1" s="1"/>
  <c r="G562" i="1" s="1"/>
  <c r="G627" i="1" s="1"/>
  <c r="D293" i="3"/>
  <c r="D551" i="3" s="1"/>
  <c r="D551" i="2"/>
  <c r="U403" i="3"/>
  <c r="U381" i="3"/>
  <c r="U380" i="2"/>
  <c r="U360" i="3"/>
  <c r="U359" i="2"/>
  <c r="U358" i="2" s="1"/>
  <c r="H563" i="1"/>
  <c r="S231" i="3"/>
  <c r="S210" i="3"/>
  <c r="R234" i="3"/>
  <c r="R207" i="3"/>
  <c r="AD393" i="5"/>
  <c r="AD564" i="5" s="1"/>
  <c r="AD562" i="5" s="1"/>
  <c r="AD627" i="5" s="1"/>
  <c r="M547" i="5"/>
  <c r="M214" i="3"/>
  <c r="M213" i="3" s="1"/>
  <c r="M213" i="5"/>
  <c r="M206" i="5" s="1"/>
  <c r="M529" i="5" s="1"/>
  <c r="X548" i="5"/>
  <c r="X218" i="3"/>
  <c r="R417" i="5"/>
  <c r="R573" i="5" s="1"/>
  <c r="R571" i="5" s="1"/>
  <c r="R630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G562" i="5" s="1"/>
  <c r="G627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K393" i="5"/>
  <c r="K564" i="5" s="1"/>
  <c r="P417" i="1"/>
  <c r="C227" i="3"/>
  <c r="C226" i="5"/>
  <c r="C533" i="5" s="1"/>
  <c r="K417" i="1"/>
  <c r="K415" i="1" s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Y573" i="5" s="1"/>
  <c r="Y571" i="5" s="1"/>
  <c r="Y630" i="5" s="1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R573" i="1" s="1"/>
  <c r="R571" i="1" s="1"/>
  <c r="R630" i="1" s="1"/>
  <c r="Q411" i="3"/>
  <c r="Q388" i="3"/>
  <c r="Q365" i="3"/>
  <c r="Q364" i="2"/>
  <c r="Q341" i="2"/>
  <c r="AD546" i="5"/>
  <c r="AD287" i="5"/>
  <c r="AD234" i="3"/>
  <c r="AD207" i="3"/>
  <c r="S417" i="5"/>
  <c r="T404" i="3"/>
  <c r="T386" i="3"/>
  <c r="T385" i="2"/>
  <c r="T363" i="3"/>
  <c r="T328" i="2"/>
  <c r="T301" i="2" s="1"/>
  <c r="S418" i="3"/>
  <c r="S417" i="2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415" i="5" s="1"/>
  <c r="I253" i="3"/>
  <c r="I537" i="5"/>
  <c r="I252" i="5"/>
  <c r="I225" i="3"/>
  <c r="I532" i="3" s="1"/>
  <c r="I532" i="5"/>
  <c r="I209" i="3"/>
  <c r="J359" i="5"/>
  <c r="J358" i="5" s="1"/>
  <c r="J349" i="5" s="1"/>
  <c r="J299" i="5" s="1"/>
  <c r="J298" i="5" s="1"/>
  <c r="Z546" i="5"/>
  <c r="Z287" i="5"/>
  <c r="Z234" i="3"/>
  <c r="Z207" i="3"/>
  <c r="Y417" i="1"/>
  <c r="Y415" i="1" s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F415" i="1" s="1"/>
  <c r="X417" i="5"/>
  <c r="I295" i="3"/>
  <c r="I553" i="3" s="1"/>
  <c r="I622" i="3" s="1"/>
  <c r="I553" i="2"/>
  <c r="I622" i="2" s="1"/>
  <c r="N417" i="1"/>
  <c r="N573" i="1" s="1"/>
  <c r="N571" i="1" s="1"/>
  <c r="N630" i="1" s="1"/>
  <c r="V417" i="1"/>
  <c r="H417" i="5"/>
  <c r="H415" i="5" s="1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526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W526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W263" i="3"/>
  <c r="W219" i="1"/>
  <c r="W217" i="1" s="1"/>
  <c r="W531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3" s="1"/>
  <c r="C371" i="2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362" i="3"/>
  <c r="N302" i="2"/>
  <c r="N301" i="2" s="1"/>
  <c r="N274" i="3"/>
  <c r="N247" i="3"/>
  <c r="AB416" i="3"/>
  <c r="AB572" i="3" s="1"/>
  <c r="AB572" i="2"/>
  <c r="AB397" i="3"/>
  <c r="AB372" i="3"/>
  <c r="AB371" i="2"/>
  <c r="M416" i="3"/>
  <c r="M572" i="3" s="1"/>
  <c r="M572" i="2"/>
  <c r="M397" i="3"/>
  <c r="M372" i="3"/>
  <c r="M371" i="2"/>
  <c r="Z416" i="3"/>
  <c r="Z572" i="3" s="1"/>
  <c r="Z572" i="2"/>
  <c r="Z571" i="2" s="1"/>
  <c r="Z630" i="2" s="1"/>
  <c r="Z397" i="3"/>
  <c r="Z372" i="3"/>
  <c r="Z371" i="2"/>
  <c r="H416" i="3"/>
  <c r="H572" i="3" s="1"/>
  <c r="H572" i="2"/>
  <c r="H397" i="3"/>
  <c r="H372" i="3"/>
  <c r="H371" i="2"/>
  <c r="O286" i="3"/>
  <c r="O544" i="3" s="1"/>
  <c r="O618" i="3" s="1"/>
  <c r="O544" i="2"/>
  <c r="D406" i="3"/>
  <c r="D384" i="3"/>
  <c r="D560" i="3" s="1"/>
  <c r="D560" i="2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P410" i="3"/>
  <c r="P409" i="2"/>
  <c r="P407" i="2" s="1"/>
  <c r="P387" i="3"/>
  <c r="P353" i="3"/>
  <c r="N419" i="3"/>
  <c r="N396" i="3"/>
  <c r="N375" i="3"/>
  <c r="N374" i="3" s="1"/>
  <c r="N374" i="2"/>
  <c r="N273" i="3"/>
  <c r="N272" i="1"/>
  <c r="N270" i="1" s="1"/>
  <c r="N250" i="3"/>
  <c r="AB419" i="3"/>
  <c r="AB396" i="3"/>
  <c r="AB375" i="3"/>
  <c r="AB374" i="2"/>
  <c r="M410" i="3"/>
  <c r="M409" i="2"/>
  <c r="M570" i="2" s="1"/>
  <c r="M387" i="3"/>
  <c r="M353" i="3"/>
  <c r="Z419" i="3"/>
  <c r="Z396" i="3"/>
  <c r="Z375" i="3"/>
  <c r="Z374" i="3" s="1"/>
  <c r="Z374" i="2"/>
  <c r="H410" i="3"/>
  <c r="H409" i="2"/>
  <c r="H570" i="2" s="1"/>
  <c r="H387" i="3"/>
  <c r="H353" i="3"/>
  <c r="O292" i="3"/>
  <c r="O291" i="2"/>
  <c r="O191" i="2" s="1"/>
  <c r="O550" i="2"/>
  <c r="O549" i="2" s="1"/>
  <c r="O620" i="2" s="1"/>
  <c r="D410" i="3"/>
  <c r="D409" i="2"/>
  <c r="D570" i="2" s="1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W273" i="3"/>
  <c r="W272" i="1"/>
  <c r="W270" i="1" s="1"/>
  <c r="W269" i="1" s="1"/>
  <c r="W543" i="1" s="1"/>
  <c r="W250" i="3"/>
  <c r="Y418" i="3"/>
  <c r="Y417" i="2"/>
  <c r="Y573" i="2" s="1"/>
  <c r="Y395" i="3"/>
  <c r="Y378" i="3"/>
  <c r="Y377" i="3" s="1"/>
  <c r="Y377" i="2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99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2"/>
  <c r="AC416" i="3"/>
  <c r="AC572" i="3" s="1"/>
  <c r="AC572" i="2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I557" i="1" s="1"/>
  <c r="I556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Z415" i="5" s="1"/>
  <c r="L220" i="3"/>
  <c r="L219" i="5"/>
  <c r="L217" i="5" s="1"/>
  <c r="L531" i="5" s="1"/>
  <c r="J207" i="3"/>
  <c r="K209" i="3"/>
  <c r="K359" i="1"/>
  <c r="K358" i="1" s="1"/>
  <c r="K349" i="1" s="1"/>
  <c r="K299" i="1" s="1"/>
  <c r="K298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99" i="2" s="1"/>
  <c r="S302" i="2"/>
  <c r="E229" i="3"/>
  <c r="AA199" i="3"/>
  <c r="G417" i="5"/>
  <c r="G415" i="5" s="1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N298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545" i="1" s="1"/>
  <c r="AC619" i="1" s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15" i="1" s="1"/>
  <c r="I404" i="3"/>
  <c r="I386" i="3"/>
  <c r="I385" i="2"/>
  <c r="I561" i="2" s="1"/>
  <c r="I363" i="3"/>
  <c r="I328" i="2"/>
  <c r="G417" i="1"/>
  <c r="G573" i="1" s="1"/>
  <c r="G571" i="1" s="1"/>
  <c r="G630" i="1" s="1"/>
  <c r="U404" i="3"/>
  <c r="U386" i="3"/>
  <c r="U385" i="2"/>
  <c r="U561" i="2" s="1"/>
  <c r="U363" i="3"/>
  <c r="U328" i="2"/>
  <c r="H359" i="1"/>
  <c r="H358" i="1" s="1"/>
  <c r="H349" i="1" s="1"/>
  <c r="H299" i="1" s="1"/>
  <c r="H557" i="1" s="1"/>
  <c r="H556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287" i="5"/>
  <c r="V547" i="5"/>
  <c r="O227" i="3"/>
  <c r="O226" i="5"/>
  <c r="O533" i="5" s="1"/>
  <c r="X359" i="5"/>
  <c r="X358" i="5" s="1"/>
  <c r="X349" i="5" s="1"/>
  <c r="X299" i="5" s="1"/>
  <c r="X557" i="5" s="1"/>
  <c r="X556" i="5" s="1"/>
  <c r="T359" i="5"/>
  <c r="T358" i="5" s="1"/>
  <c r="T349" i="5" s="1"/>
  <c r="T299" i="5" s="1"/>
  <c r="T557" i="5" s="1"/>
  <c r="T556" i="5" s="1"/>
  <c r="L214" i="3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363" i="3"/>
  <c r="G328" i="3"/>
  <c r="G328" i="2"/>
  <c r="J419" i="3"/>
  <c r="J396" i="3"/>
  <c r="J375" i="3"/>
  <c r="J374" i="2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V263" i="3"/>
  <c r="V219" i="1"/>
  <c r="V217" i="1" s="1"/>
  <c r="V531" i="1" s="1"/>
  <c r="AA263" i="3"/>
  <c r="AA219" i="1"/>
  <c r="AA217" i="1" s="1"/>
  <c r="AA531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3" s="1"/>
  <c r="J237" i="5"/>
  <c r="J230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M573" i="5" s="1"/>
  <c r="M571" i="5" s="1"/>
  <c r="M630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E359" i="5"/>
  <c r="E358" i="5" s="1"/>
  <c r="E349" i="5" s="1"/>
  <c r="E299" i="5" s="1"/>
  <c r="E298" i="5" s="1"/>
  <c r="Q359" i="1"/>
  <c r="Q358" i="1" s="1"/>
  <c r="Q349" i="1" s="1"/>
  <c r="Q299" i="1" s="1"/>
  <c r="Q557" i="1" s="1"/>
  <c r="Q556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T557" i="1" s="1"/>
  <c r="T556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536" i="5" s="1"/>
  <c r="L616" i="5" s="1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2"/>
  <c r="S360" i="3"/>
  <c r="S359" i="2"/>
  <c r="S358" i="2" s="1"/>
  <c r="F223" i="3"/>
  <c r="F205" i="3"/>
  <c r="E238" i="3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Z221" i="3"/>
  <c r="Z198" i="3"/>
  <c r="U563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T563" i="1"/>
  <c r="AC563" i="1"/>
  <c r="AC562" i="1" s="1"/>
  <c r="AC627" i="1" s="1"/>
  <c r="L238" i="3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X415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573" i="1" s="1"/>
  <c r="L571" i="1" s="1"/>
  <c r="L630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298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561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573" i="5" s="1"/>
  <c r="O571" i="5" s="1"/>
  <c r="O630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Y618" i="2" s="1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557" i="5" s="1"/>
  <c r="O556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298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3" s="1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AA562" i="1" s="1"/>
  <c r="AA627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415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568" i="2" s="1"/>
  <c r="F629" i="2" s="1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2"/>
  <c r="R273" i="3"/>
  <c r="R272" i="1"/>
  <c r="R270" i="1" s="1"/>
  <c r="R269" i="1" s="1"/>
  <c r="R543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A618" i="2" s="1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U457" i="65" s="1"/>
  <c r="E35" i="65"/>
  <c r="E31" i="65" s="1"/>
  <c r="E460" i="65" s="1"/>
  <c r="E457" i="65" s="1"/>
  <c r="M80" i="3"/>
  <c r="O69" i="3"/>
  <c r="O68" i="3" s="1"/>
  <c r="F80" i="1"/>
  <c r="F465" i="1" s="1"/>
  <c r="T80" i="1"/>
  <c r="T465" i="1" s="1"/>
  <c r="AA80" i="5"/>
  <c r="AA465" i="5" s="1"/>
  <c r="AD8" i="1"/>
  <c r="AD458" i="1" s="1"/>
  <c r="M604" i="65"/>
  <c r="M658" i="65" s="1"/>
  <c r="W613" i="65"/>
  <c r="W659" i="65" s="1"/>
  <c r="I122" i="2"/>
  <c r="I111" i="2" s="1"/>
  <c r="M471" i="65"/>
  <c r="AE557" i="65"/>
  <c r="AE556" i="65" s="1"/>
  <c r="AE298" i="65"/>
  <c r="G557" i="65"/>
  <c r="AA557" i="65"/>
  <c r="AA556" i="65" s="1"/>
  <c r="AA298" i="65"/>
  <c r="N69" i="3"/>
  <c r="N68" i="3" s="1"/>
  <c r="N464" i="3" s="1"/>
  <c r="J69" i="3"/>
  <c r="J68" i="3" s="1"/>
  <c r="J464" i="3" s="1"/>
  <c r="E35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464" i="3" s="1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D620" i="65"/>
  <c r="D613" i="65" s="1"/>
  <c r="D659" i="65" s="1"/>
  <c r="D524" i="65"/>
  <c r="N299" i="65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V35" i="3"/>
  <c r="G69" i="3"/>
  <c r="G68" i="3" s="1"/>
  <c r="Y69" i="3"/>
  <c r="Y68" i="3" s="1"/>
  <c r="Y464" i="3" s="1"/>
  <c r="AC69" i="3"/>
  <c r="AC68" i="3" s="1"/>
  <c r="D69" i="3"/>
  <c r="D68" i="3" s="1"/>
  <c r="M8" i="2"/>
  <c r="M458" i="2" s="1"/>
  <c r="J69" i="2"/>
  <c r="J68" i="2" s="1"/>
  <c r="J464" i="2" s="1"/>
  <c r="I80" i="5"/>
  <c r="I465" i="5" s="1"/>
  <c r="AB80" i="2"/>
  <c r="AB465" i="2" s="1"/>
  <c r="X80" i="2"/>
  <c r="X465" i="2" s="1"/>
  <c r="N80" i="3"/>
  <c r="J35" i="3"/>
  <c r="E69" i="3"/>
  <c r="E68" i="3" s="1"/>
  <c r="P35" i="3"/>
  <c r="G35" i="2"/>
  <c r="G31" i="2" s="1"/>
  <c r="G460" i="2" s="1"/>
  <c r="V415" i="2"/>
  <c r="U567" i="2"/>
  <c r="R80" i="3"/>
  <c r="I69" i="3"/>
  <c r="I68" i="3" s="1"/>
  <c r="O80" i="3"/>
  <c r="F35" i="2"/>
  <c r="F31" i="2" s="1"/>
  <c r="F460" i="2" s="1"/>
  <c r="N391" i="5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H545" i="1"/>
  <c r="H619" i="1" s="1"/>
  <c r="Y35" i="5"/>
  <c r="Y31" i="5" s="1"/>
  <c r="Y460" i="5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N80" i="1"/>
  <c r="N465" i="1" s="1"/>
  <c r="R8" i="1"/>
  <c r="R458" i="1" s="1"/>
  <c r="L35" i="5"/>
  <c r="L31" i="5" s="1"/>
  <c r="L460" i="5" s="1"/>
  <c r="AC35" i="5"/>
  <c r="AC31" i="5" s="1"/>
  <c r="AC460" i="5" s="1"/>
  <c r="N35" i="5"/>
  <c r="N31" i="5" s="1"/>
  <c r="N460" i="5" s="1"/>
  <c r="AD80" i="5"/>
  <c r="AD465" i="5" s="1"/>
  <c r="F69" i="2"/>
  <c r="F68" i="2" s="1"/>
  <c r="F464" i="2" s="1"/>
  <c r="P391" i="2"/>
  <c r="H80" i="5"/>
  <c r="H465" i="5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AC460" i="1" s="1"/>
  <c r="R80" i="5"/>
  <c r="R465" i="5" s="1"/>
  <c r="M80" i="1"/>
  <c r="M465" i="1" s="1"/>
  <c r="L80" i="5"/>
  <c r="L465" i="5" s="1"/>
  <c r="J8" i="1"/>
  <c r="J458" i="1" s="1"/>
  <c r="O69" i="5"/>
  <c r="O68" i="5" s="1"/>
  <c r="O464" i="5" s="1"/>
  <c r="Y565" i="2"/>
  <c r="Y628" i="2" s="1"/>
  <c r="S80" i="5"/>
  <c r="S465" i="5" s="1"/>
  <c r="K69" i="2"/>
  <c r="K68" i="2" s="1"/>
  <c r="K464" i="2" s="1"/>
  <c r="S122" i="2"/>
  <c r="R122" i="2"/>
  <c r="H69" i="3"/>
  <c r="H68" i="3" s="1"/>
  <c r="U69" i="3"/>
  <c r="U68" i="3" s="1"/>
  <c r="U464" i="3" s="1"/>
  <c r="V69" i="3"/>
  <c r="V68" i="3" s="1"/>
  <c r="I35" i="3"/>
  <c r="D80" i="3"/>
  <c r="AC35" i="3"/>
  <c r="AC31" i="3" s="1"/>
  <c r="AC460" i="3" s="1"/>
  <c r="P80" i="3"/>
  <c r="J8" i="2"/>
  <c r="J458" i="2" s="1"/>
  <c r="AE69" i="2"/>
  <c r="AE68" i="2" s="1"/>
  <c r="AE464" i="2" s="1"/>
  <c r="U391" i="2"/>
  <c r="E391" i="1"/>
  <c r="AA80" i="3"/>
  <c r="AB80" i="5"/>
  <c r="AB465" i="5" s="1"/>
  <c r="V80" i="5"/>
  <c r="V465" i="5" s="1"/>
  <c r="U269" i="1"/>
  <c r="U543" i="1" s="1"/>
  <c r="I80" i="3"/>
  <c r="AE69" i="3"/>
  <c r="AE68" i="3" s="1"/>
  <c r="T35" i="3"/>
  <c r="S69" i="3"/>
  <c r="S68" i="3" s="1"/>
  <c r="S464" i="3" s="1"/>
  <c r="AB35" i="3"/>
  <c r="J80" i="2"/>
  <c r="J465" i="2" s="1"/>
  <c r="AA8" i="2"/>
  <c r="AA458" i="2" s="1"/>
  <c r="N8" i="1"/>
  <c r="N458" i="1" s="1"/>
  <c r="AE80" i="2"/>
  <c r="G80" i="1"/>
  <c r="G465" i="1" s="1"/>
  <c r="Q549" i="2"/>
  <c r="Q620" i="2" s="1"/>
  <c r="Z35" i="5"/>
  <c r="Z31" i="5" s="1"/>
  <c r="Z460" i="5" s="1"/>
  <c r="E69" i="2"/>
  <c r="E68" i="2" s="1"/>
  <c r="E464" i="2" s="1"/>
  <c r="V69" i="2"/>
  <c r="V68" i="2" s="1"/>
  <c r="V464" i="2" s="1"/>
  <c r="Q8" i="2"/>
  <c r="Q458" i="2" s="1"/>
  <c r="S35" i="5"/>
  <c r="S31" i="5" s="1"/>
  <c r="S460" i="5" s="1"/>
  <c r="D80" i="5"/>
  <c r="D465" i="5" s="1"/>
  <c r="W69" i="3"/>
  <c r="W68" i="3" s="1"/>
  <c r="W464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AE31" i="2" s="1"/>
  <c r="AE460" i="2" s="1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X35" i="1"/>
  <c r="X31" i="1" s="1"/>
  <c r="X460" i="1" s="1"/>
  <c r="H8" i="1"/>
  <c r="H458" i="1" s="1"/>
  <c r="Z80" i="3"/>
  <c r="S80" i="3"/>
  <c r="W80" i="3"/>
  <c r="W35" i="3"/>
  <c r="AD35" i="3"/>
  <c r="V35" i="1"/>
  <c r="V31" i="1" s="1"/>
  <c r="V80" i="1"/>
  <c r="V465" i="1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W80" i="1"/>
  <c r="W465" i="1" s="1"/>
  <c r="G80" i="5"/>
  <c r="G465" i="5" s="1"/>
  <c r="T349" i="2"/>
  <c r="Z80" i="5"/>
  <c r="Z465" i="5" s="1"/>
  <c r="AD80" i="2"/>
  <c r="AD465" i="2" s="1"/>
  <c r="W564" i="2"/>
  <c r="W391" i="2"/>
  <c r="AA391" i="2"/>
  <c r="T80" i="5"/>
  <c r="T465" i="5" s="1"/>
  <c r="G415" i="2"/>
  <c r="V80" i="2"/>
  <c r="V465" i="2" s="1"/>
  <c r="Q35" i="1"/>
  <c r="Q31" i="1" s="1"/>
  <c r="G571" i="2"/>
  <c r="G630" i="2" s="1"/>
  <c r="J35" i="5"/>
  <c r="J31" i="5" s="1"/>
  <c r="J460" i="5" s="1"/>
  <c r="Q69" i="2"/>
  <c r="Q68" i="2" s="1"/>
  <c r="L80" i="1"/>
  <c r="L465" i="1" s="1"/>
  <c r="E8" i="1"/>
  <c r="E458" i="1" s="1"/>
  <c r="Z301" i="2"/>
  <c r="Y80" i="1"/>
  <c r="Y465" i="1" s="1"/>
  <c r="O80" i="1"/>
  <c r="O465" i="1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AE80" i="1"/>
  <c r="H35" i="1"/>
  <c r="H31" i="1" s="1"/>
  <c r="H460" i="1" s="1"/>
  <c r="H80" i="1"/>
  <c r="H465" i="1" s="1"/>
  <c r="C80" i="2"/>
  <c r="C465" i="2" s="1"/>
  <c r="Q80" i="2"/>
  <c r="Q465" i="2" s="1"/>
  <c r="F35" i="5"/>
  <c r="F31" i="5" s="1"/>
  <c r="F460" i="5" s="1"/>
  <c r="D407" i="2"/>
  <c r="N407" i="2"/>
  <c r="AB69" i="2"/>
  <c r="AB68" i="2" s="1"/>
  <c r="AB464" i="2" s="1"/>
  <c r="T545" i="1"/>
  <c r="T619" i="1" s="1"/>
  <c r="AD122" i="2"/>
  <c r="AD111" i="2" s="1"/>
  <c r="Y478" i="2"/>
  <c r="Y606" i="2" s="1"/>
  <c r="N122" i="2"/>
  <c r="V69" i="5"/>
  <c r="V68" i="5" s="1"/>
  <c r="V464" i="5" s="1"/>
  <c r="Z69" i="2"/>
  <c r="Z68" i="2" s="1"/>
  <c r="Z464" i="2" s="1"/>
  <c r="Z463" i="2" s="1"/>
  <c r="Z602" i="2" s="1"/>
  <c r="K80" i="1"/>
  <c r="K465" i="1" s="1"/>
  <c r="D568" i="2"/>
  <c r="D629" i="2" s="1"/>
  <c r="X69" i="5"/>
  <c r="X68" i="5" s="1"/>
  <c r="X464" i="5" s="1"/>
  <c r="X425" i="1"/>
  <c r="L425" i="1"/>
  <c r="C489" i="2"/>
  <c r="C607" i="2" s="1"/>
  <c r="T472" i="3"/>
  <c r="T605" i="3" s="1"/>
  <c r="O472" i="2"/>
  <c r="O605" i="2" s="1"/>
  <c r="O478" i="2"/>
  <c r="O606" i="2" s="1"/>
  <c r="I531" i="1"/>
  <c r="S531" i="1"/>
  <c r="AA531" i="5"/>
  <c r="Z531" i="5"/>
  <c r="G531" i="1"/>
  <c r="G80" i="2"/>
  <c r="G465" i="2" s="1"/>
  <c r="T542" i="1"/>
  <c r="O80" i="2"/>
  <c r="O465" i="2" s="1"/>
  <c r="C531" i="5"/>
  <c r="H80" i="2"/>
  <c r="H465" i="2" s="1"/>
  <c r="L80" i="3"/>
  <c r="T80" i="2"/>
  <c r="T465" i="2" s="1"/>
  <c r="N526" i="5"/>
  <c r="K80" i="5"/>
  <c r="K465" i="5" s="1"/>
  <c r="C531" i="1"/>
  <c r="P80" i="5"/>
  <c r="P465" i="5" s="1"/>
  <c r="N80" i="5"/>
  <c r="N465" i="5" s="1"/>
  <c r="T80" i="3"/>
  <c r="AE80" i="3"/>
  <c r="AA526" i="5"/>
  <c r="AC542" i="1"/>
  <c r="Y80" i="2"/>
  <c r="Y465" i="2" s="1"/>
  <c r="M80" i="2"/>
  <c r="M465" i="2" s="1"/>
  <c r="N542" i="1"/>
  <c r="F80" i="2"/>
  <c r="F465" i="2" s="1"/>
  <c r="H102" i="3"/>
  <c r="H466" i="3" s="1"/>
  <c r="H468" i="3"/>
  <c r="H467" i="3" s="1"/>
  <c r="H603" i="3" s="1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E618" i="2"/>
  <c r="I618" i="2"/>
  <c r="Y573" i="1"/>
  <c r="Y571" i="1" s="1"/>
  <c r="Y630" i="1" s="1"/>
  <c r="K573" i="1"/>
  <c r="K571" i="1" s="1"/>
  <c r="K630" i="1" s="1"/>
  <c r="X531" i="5"/>
  <c r="R80" i="2"/>
  <c r="R465" i="2" s="1"/>
  <c r="AC573" i="5"/>
  <c r="AC571" i="5" s="1"/>
  <c r="AC630" i="5" s="1"/>
  <c r="AC415" i="5"/>
  <c r="H102" i="2"/>
  <c r="H466" i="2" s="1"/>
  <c r="H468" i="2"/>
  <c r="H467" i="2" s="1"/>
  <c r="H603" i="2" s="1"/>
  <c r="C557" i="5"/>
  <c r="C556" i="5" s="1"/>
  <c r="C298" i="5"/>
  <c r="I573" i="5"/>
  <c r="I571" i="5" s="1"/>
  <c r="I630" i="5" s="1"/>
  <c r="I415" i="5"/>
  <c r="T571" i="2"/>
  <c r="T630" i="2" s="1"/>
  <c r="I80" i="1"/>
  <c r="I465" i="1" s="1"/>
  <c r="H80" i="3"/>
  <c r="T69" i="3"/>
  <c r="T68" i="3" s="1"/>
  <c r="R35" i="3"/>
  <c r="Y102" i="3"/>
  <c r="Y466" i="3" s="1"/>
  <c r="Y468" i="3"/>
  <c r="Y467" i="3" s="1"/>
  <c r="Y603" i="3" s="1"/>
  <c r="Y35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P69" i="3"/>
  <c r="P68" i="3" s="1"/>
  <c r="F69" i="3"/>
  <c r="F68" i="3" s="1"/>
  <c r="AD80" i="3"/>
  <c r="L102" i="3"/>
  <c r="L466" i="3" s="1"/>
  <c r="L468" i="3"/>
  <c r="L467" i="3" s="1"/>
  <c r="L603" i="3" s="1"/>
  <c r="AB69" i="3"/>
  <c r="AB68" i="3" s="1"/>
  <c r="L35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R464" i="1"/>
  <c r="U8" i="1"/>
  <c r="N464" i="1"/>
  <c r="AD31" i="2"/>
  <c r="AD460" i="2" s="1"/>
  <c r="E69" i="5"/>
  <c r="E68" i="5" s="1"/>
  <c r="AE102" i="2"/>
  <c r="AE466" i="2" s="1"/>
  <c r="AE468" i="2"/>
  <c r="AE467" i="2" s="1"/>
  <c r="AE603" i="2" s="1"/>
  <c r="J618" i="2"/>
  <c r="AD8" i="2"/>
  <c r="N31" i="2"/>
  <c r="N460" i="2" s="1"/>
  <c r="K35" i="2"/>
  <c r="K31" i="2" s="1"/>
  <c r="K460" i="2" s="1"/>
  <c r="AD391" i="1"/>
  <c r="AD618" i="2"/>
  <c r="AC557" i="5"/>
  <c r="AC556" i="5" s="1"/>
  <c r="AC298" i="5"/>
  <c r="T573" i="5"/>
  <c r="T571" i="5" s="1"/>
  <c r="T630" i="5" s="1"/>
  <c r="AE573" i="5"/>
  <c r="AE571" i="5" s="1"/>
  <c r="AE630" i="5" s="1"/>
  <c r="AE415" i="5"/>
  <c r="I557" i="5"/>
  <c r="I556" i="5" s="1"/>
  <c r="I298" i="5"/>
  <c r="F573" i="5"/>
  <c r="F571" i="5" s="1"/>
  <c r="F630" i="5" s="1"/>
  <c r="I545" i="1"/>
  <c r="I619" i="1" s="1"/>
  <c r="F536" i="5"/>
  <c r="F616" i="5" s="1"/>
  <c r="T399" i="2"/>
  <c r="AD557" i="5"/>
  <c r="AD556" i="5" s="1"/>
  <c r="AD298" i="5"/>
  <c r="H562" i="5"/>
  <c r="H627" i="5" s="1"/>
  <c r="X391" i="5"/>
  <c r="N8" i="2"/>
  <c r="T573" i="1"/>
  <c r="T571" i="1" s="1"/>
  <c r="T630" i="1" s="1"/>
  <c r="T415" i="1"/>
  <c r="F557" i="1"/>
  <c r="F556" i="1" s="1"/>
  <c r="F298" i="1"/>
  <c r="AB573" i="5"/>
  <c r="AB571" i="5" s="1"/>
  <c r="AB630" i="5" s="1"/>
  <c r="AB415" i="5"/>
  <c r="I464" i="1"/>
  <c r="K69" i="5"/>
  <c r="K68" i="5" s="1"/>
  <c r="V562" i="2"/>
  <c r="V627" i="2" s="1"/>
  <c r="M464" i="1"/>
  <c r="Z80" i="1"/>
  <c r="Z465" i="1" s="1"/>
  <c r="D8" i="1"/>
  <c r="L573" i="5"/>
  <c r="L571" i="5" s="1"/>
  <c r="L630" i="5" s="1"/>
  <c r="L415" i="5"/>
  <c r="Q573" i="1"/>
  <c r="Q571" i="1" s="1"/>
  <c r="Q630" i="1" s="1"/>
  <c r="Q415" i="1"/>
  <c r="AD464" i="1"/>
  <c r="AD463" i="1" s="1"/>
  <c r="AD602" i="1" s="1"/>
  <c r="AD67" i="1"/>
  <c r="M8" i="1"/>
  <c r="Z35" i="1"/>
  <c r="Z31" i="1" s="1"/>
  <c r="Z460" i="1" s="1"/>
  <c r="H69" i="2"/>
  <c r="H68" i="2" s="1"/>
  <c r="V102" i="2"/>
  <c r="V466" i="2" s="1"/>
  <c r="V468" i="2"/>
  <c r="V467" i="2" s="1"/>
  <c r="V603" i="2" s="1"/>
  <c r="M557" i="5"/>
  <c r="M556" i="5" s="1"/>
  <c r="M464" i="2"/>
  <c r="I562" i="1"/>
  <c r="I627" i="1" s="1"/>
  <c r="K35" i="5"/>
  <c r="K31" i="5" s="1"/>
  <c r="K460" i="5" s="1"/>
  <c r="AD573" i="1"/>
  <c r="AD571" i="1" s="1"/>
  <c r="AD630" i="1" s="1"/>
  <c r="AD415" i="1"/>
  <c r="N545" i="5"/>
  <c r="N619" i="5" s="1"/>
  <c r="J573" i="5"/>
  <c r="J571" i="5" s="1"/>
  <c r="J630" i="5" s="1"/>
  <c r="W8" i="1"/>
  <c r="M31" i="1"/>
  <c r="M460" i="1" s="1"/>
  <c r="G383" i="2"/>
  <c r="AB35" i="5"/>
  <c r="AB31" i="5" s="1"/>
  <c r="AA565" i="2"/>
  <c r="AA628" i="2" s="1"/>
  <c r="G35" i="5"/>
  <c r="G31" i="5" s="1"/>
  <c r="G460" i="5" s="1"/>
  <c r="T35" i="5"/>
  <c r="T31" i="5" s="1"/>
  <c r="G407" i="2"/>
  <c r="R69" i="5"/>
  <c r="R68" i="5" s="1"/>
  <c r="U69" i="2"/>
  <c r="U68" i="2" s="1"/>
  <c r="AD35" i="5"/>
  <c r="AD31" i="5" s="1"/>
  <c r="AD460" i="5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P464" i="2"/>
  <c r="L8" i="1"/>
  <c r="Z415" i="2"/>
  <c r="C301" i="2"/>
  <c r="P464" i="1"/>
  <c r="U35" i="5"/>
  <c r="U31" i="5" s="1"/>
  <c r="U460" i="5" s="1"/>
  <c r="Y415" i="2"/>
  <c r="H367" i="2"/>
  <c r="H558" i="2" s="1"/>
  <c r="O35" i="1"/>
  <c r="O31" i="1" s="1"/>
  <c r="O460" i="1" s="1"/>
  <c r="AB102" i="2"/>
  <c r="AB466" i="2" s="1"/>
  <c r="AB468" i="2"/>
  <c r="AB467" i="2" s="1"/>
  <c r="AB603" i="2" s="1"/>
  <c r="Y568" i="2"/>
  <c r="Y629" i="2" s="1"/>
  <c r="C399" i="2"/>
  <c r="J577" i="5"/>
  <c r="AB577" i="5"/>
  <c r="AB425" i="5"/>
  <c r="AE577" i="5"/>
  <c r="AE425" i="5"/>
  <c r="AE517" i="41"/>
  <c r="AE515" i="41" s="1"/>
  <c r="AE611" i="41" s="1"/>
  <c r="AD502" i="40"/>
  <c r="AD609" i="40" s="1"/>
  <c r="H518" i="1"/>
  <c r="H515" i="1" s="1"/>
  <c r="H611" i="1" s="1"/>
  <c r="D486" i="5"/>
  <c r="D478" i="5" s="1"/>
  <c r="D122" i="5"/>
  <c r="V518" i="1"/>
  <c r="V515" i="1" s="1"/>
  <c r="V611" i="1" s="1"/>
  <c r="AD160" i="39"/>
  <c r="AD111" i="39" s="1"/>
  <c r="AD4" i="39" s="1"/>
  <c r="V160" i="39"/>
  <c r="V111" i="39" s="1"/>
  <c r="V4" i="39" s="1"/>
  <c r="J160" i="39"/>
  <c r="J111" i="39" s="1"/>
  <c r="J4" i="39" s="1"/>
  <c r="I509" i="39"/>
  <c r="I160" i="39"/>
  <c r="I111" i="39" s="1"/>
  <c r="I4" i="39" s="1"/>
  <c r="E160" i="39"/>
  <c r="E111" i="39" s="1"/>
  <c r="E4" i="39" s="1"/>
  <c r="F509" i="39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T425" i="1"/>
  <c r="O425" i="1"/>
  <c r="D425" i="1"/>
  <c r="K486" i="5"/>
  <c r="K478" i="5" s="1"/>
  <c r="K122" i="5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160" i="39"/>
  <c r="U111" i="39" s="1"/>
  <c r="U4" i="39" s="1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K577" i="5"/>
  <c r="K425" i="5"/>
  <c r="AE502" i="41"/>
  <c r="M478" i="1"/>
  <c r="G478" i="1"/>
  <c r="N122" i="5"/>
  <c r="N111" i="5" s="1"/>
  <c r="M122" i="5"/>
  <c r="W486" i="5"/>
  <c r="W478" i="5" s="1"/>
  <c r="V478" i="1"/>
  <c r="W518" i="1"/>
  <c r="W515" i="1" s="1"/>
  <c r="W611" i="1" s="1"/>
  <c r="W173" i="1"/>
  <c r="F478" i="1"/>
  <c r="X489" i="5"/>
  <c r="X607" i="5" s="1"/>
  <c r="AB160" i="39"/>
  <c r="AB111" i="39" s="1"/>
  <c r="AB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AA635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Z576" i="1"/>
  <c r="AE635" i="1"/>
  <c r="F635" i="1"/>
  <c r="AD635" i="1"/>
  <c r="AD576" i="1"/>
  <c r="K635" i="1"/>
  <c r="AD502" i="41"/>
  <c r="J486" i="5"/>
  <c r="J478" i="5" s="1"/>
  <c r="J122" i="5"/>
  <c r="J111" i="5" s="1"/>
  <c r="V486" i="5"/>
  <c r="V478" i="5" s="1"/>
  <c r="V122" i="5"/>
  <c r="V111" i="5" s="1"/>
  <c r="P486" i="5"/>
  <c r="P478" i="5" s="1"/>
  <c r="AB486" i="5"/>
  <c r="AB478" i="5" s="1"/>
  <c r="AB122" i="5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508" i="39" s="1"/>
  <c r="S610" i="39" s="1"/>
  <c r="S160" i="39"/>
  <c r="S111" i="39" s="1"/>
  <c r="S4" i="39" s="1"/>
  <c r="O509" i="39"/>
  <c r="K509" i="39"/>
  <c r="K508" i="39" s="1"/>
  <c r="K610" i="39" s="1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J80" i="3"/>
  <c r="AD102" i="3"/>
  <c r="AD466" i="3" s="1"/>
  <c r="AD468" i="3"/>
  <c r="AD467" i="3" s="1"/>
  <c r="AD603" i="3" s="1"/>
  <c r="AC80" i="3"/>
  <c r="F618" i="2"/>
  <c r="Z618" i="2"/>
  <c r="O298" i="5"/>
  <c r="S458" i="2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N35" i="1"/>
  <c r="N31" i="1" s="1"/>
  <c r="T464" i="1"/>
  <c r="E80" i="5"/>
  <c r="E465" i="5" s="1"/>
  <c r="X573" i="1"/>
  <c r="X571" i="1" s="1"/>
  <c r="X630" i="1" s="1"/>
  <c r="G464" i="1"/>
  <c r="AE618" i="2"/>
  <c r="J531" i="5"/>
  <c r="L464" i="2"/>
  <c r="K557" i="5"/>
  <c r="K556" i="5" s="1"/>
  <c r="K298" i="5"/>
  <c r="D573" i="5"/>
  <c r="D571" i="5" s="1"/>
  <c r="D630" i="5" s="1"/>
  <c r="S573" i="1"/>
  <c r="S571" i="1" s="1"/>
  <c r="S630" i="1" s="1"/>
  <c r="S415" i="1"/>
  <c r="J557" i="5"/>
  <c r="J556" i="5" s="1"/>
  <c r="J557" i="1"/>
  <c r="J556" i="1" s="1"/>
  <c r="J298" i="1"/>
  <c r="S542" i="1"/>
  <c r="N80" i="2"/>
  <c r="N465" i="2" s="1"/>
  <c r="T391" i="5"/>
  <c r="X562" i="5"/>
  <c r="X627" i="5" s="1"/>
  <c r="H557" i="5"/>
  <c r="H556" i="5" s="1"/>
  <c r="H298" i="5"/>
  <c r="I526" i="5"/>
  <c r="I525" i="5" s="1"/>
  <c r="R415" i="5"/>
  <c r="AD573" i="5"/>
  <c r="AD571" i="5" s="1"/>
  <c r="AD630" i="5" s="1"/>
  <c r="AD415" i="5"/>
  <c r="S102" i="2"/>
  <c r="S466" i="2" s="1"/>
  <c r="S468" i="2"/>
  <c r="S467" i="2" s="1"/>
  <c r="S603" i="2" s="1"/>
  <c r="J464" i="1"/>
  <c r="G399" i="2"/>
  <c r="AC399" i="2"/>
  <c r="AA301" i="2"/>
  <c r="M298" i="1"/>
  <c r="Q573" i="5"/>
  <c r="Q571" i="5" s="1"/>
  <c r="Q630" i="5" s="1"/>
  <c r="Q415" i="5"/>
  <c r="L80" i="2"/>
  <c r="L465" i="2" s="1"/>
  <c r="T407" i="2"/>
  <c r="E557" i="1"/>
  <c r="E556" i="1" s="1"/>
  <c r="E298" i="1"/>
  <c r="V35" i="5"/>
  <c r="V31" i="5" s="1"/>
  <c r="AC458" i="1"/>
  <c r="U80" i="2"/>
  <c r="U465" i="2" s="1"/>
  <c r="R102" i="2"/>
  <c r="R466" i="2" s="1"/>
  <c r="R468" i="2"/>
  <c r="R467" i="2" s="1"/>
  <c r="R603" i="2" s="1"/>
  <c r="T415" i="2"/>
  <c r="R557" i="1"/>
  <c r="R556" i="1" s="1"/>
  <c r="R298" i="1"/>
  <c r="AD35" i="1"/>
  <c r="AD31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H573" i="1"/>
  <c r="H571" i="1" s="1"/>
  <c r="H630" i="1" s="1"/>
  <c r="U102" i="2"/>
  <c r="U466" i="2" s="1"/>
  <c r="U468" i="2"/>
  <c r="U467" i="2" s="1"/>
  <c r="U603" i="2" s="1"/>
  <c r="Y464" i="2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AC80" i="1"/>
  <c r="AC465" i="1" s="1"/>
  <c r="P35" i="5"/>
  <c r="P31" i="5" s="1"/>
  <c r="P460" i="5" s="1"/>
  <c r="K349" i="2"/>
  <c r="AE35" i="1"/>
  <c r="AE31" i="1" s="1"/>
  <c r="AE460" i="1" s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C464" i="3"/>
  <c r="M69" i="5"/>
  <c r="M68" i="5" s="1"/>
  <c r="P80" i="1"/>
  <c r="P465" i="1" s="1"/>
  <c r="AE35" i="5"/>
  <c r="O531" i="1"/>
  <c r="AE531" i="1"/>
  <c r="C102" i="2"/>
  <c r="C466" i="2" s="1"/>
  <c r="C468" i="2"/>
  <c r="C467" i="2" s="1"/>
  <c r="C603" i="2" s="1"/>
  <c r="P35" i="1"/>
  <c r="P31" i="1" s="1"/>
  <c r="P460" i="1" s="1"/>
  <c r="Y383" i="2"/>
  <c r="AC80" i="2"/>
  <c r="AC465" i="2" s="1"/>
  <c r="X102" i="2"/>
  <c r="X466" i="2" s="1"/>
  <c r="X468" i="2"/>
  <c r="X467" i="2" s="1"/>
  <c r="X603" i="2" s="1"/>
  <c r="E80" i="1"/>
  <c r="E465" i="1" s="1"/>
  <c r="H399" i="2"/>
  <c r="C565" i="2"/>
  <c r="C628" i="2" s="1"/>
  <c r="D577" i="5"/>
  <c r="D425" i="5"/>
  <c r="N577" i="5"/>
  <c r="R577" i="5"/>
  <c r="R425" i="5"/>
  <c r="Z577" i="5"/>
  <c r="AD478" i="1"/>
  <c r="O173" i="1"/>
  <c r="O111" i="1" s="1"/>
  <c r="N518" i="1"/>
  <c r="N515" i="1" s="1"/>
  <c r="N611" i="1" s="1"/>
  <c r="N173" i="1"/>
  <c r="N111" i="1" s="1"/>
  <c r="AC518" i="1"/>
  <c r="AC515" i="1" s="1"/>
  <c r="AC611" i="1" s="1"/>
  <c r="AC173" i="1"/>
  <c r="AC111" i="1" s="1"/>
  <c r="F173" i="1"/>
  <c r="F111" i="1" s="1"/>
  <c r="S609" i="41"/>
  <c r="F609" i="4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H472" i="2"/>
  <c r="H478" i="2"/>
  <c r="H606" i="2" s="1"/>
  <c r="F425" i="2"/>
  <c r="D425" i="2"/>
  <c r="H425" i="2"/>
  <c r="R425" i="2"/>
  <c r="J425" i="2"/>
  <c r="AE425" i="2"/>
  <c r="M635" i="1"/>
  <c r="M633" i="1" s="1"/>
  <c r="M661" i="1" s="1"/>
  <c r="M106" i="44" s="1"/>
  <c r="M576" i="1"/>
  <c r="Y635" i="1"/>
  <c r="W635" i="1"/>
  <c r="W633" i="1" s="1"/>
  <c r="W661" i="1" s="1"/>
  <c r="W106" i="44" s="1"/>
  <c r="O635" i="1"/>
  <c r="O633" i="1" s="1"/>
  <c r="O661" i="1" s="1"/>
  <c r="O106" i="44" s="1"/>
  <c r="O576" i="1"/>
  <c r="U635" i="1"/>
  <c r="U576" i="1"/>
  <c r="AE607" i="40"/>
  <c r="AB478" i="1"/>
  <c r="AB517" i="41"/>
  <c r="AB515" i="41" s="1"/>
  <c r="AB611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W425" i="5"/>
  <c r="Y577" i="5"/>
  <c r="R478" i="1"/>
  <c r="J478" i="1"/>
  <c r="U478" i="1"/>
  <c r="E486" i="5"/>
  <c r="E478" i="5" s="1"/>
  <c r="E122" i="5"/>
  <c r="AC478" i="1"/>
  <c r="C489" i="5"/>
  <c r="C607" i="5" s="1"/>
  <c r="X486" i="5"/>
  <c r="X478" i="5" s="1"/>
  <c r="N502" i="41"/>
  <c r="AA502" i="41"/>
  <c r="E502" i="41"/>
  <c r="J502" i="4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G425" i="2"/>
  <c r="O425" i="2"/>
  <c r="L486" i="5"/>
  <c r="L478" i="5" s="1"/>
  <c r="L122" i="5"/>
  <c r="W517" i="41"/>
  <c r="W515" i="41" s="1"/>
  <c r="W611" i="41" s="1"/>
  <c r="W173" i="41"/>
  <c r="W111" i="41" s="1"/>
  <c r="W4" i="41" s="1"/>
  <c r="Y502" i="41"/>
  <c r="D502" i="41"/>
  <c r="AC502" i="4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U460" i="3" s="1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Y531" i="5"/>
  <c r="I531" i="5"/>
  <c r="P573" i="1"/>
  <c r="P571" i="1" s="1"/>
  <c r="P630" i="1" s="1"/>
  <c r="P415" i="1"/>
  <c r="D557" i="5"/>
  <c r="D556" i="5" s="1"/>
  <c r="W464" i="5"/>
  <c r="S526" i="5"/>
  <c r="K557" i="1"/>
  <c r="K556" i="1" s="1"/>
  <c r="O526" i="5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W102" i="2"/>
  <c r="W466" i="2" s="1"/>
  <c r="W468" i="2"/>
  <c r="W467" i="2" s="1"/>
  <c r="W603" i="2" s="1"/>
  <c r="U80" i="5"/>
  <c r="U465" i="5" s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T531" i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H565" i="2"/>
  <c r="H628" i="2" s="1"/>
  <c r="L577" i="5"/>
  <c r="L425" i="5"/>
  <c r="T577" i="5"/>
  <c r="T425" i="5"/>
  <c r="AD607" i="40"/>
  <c r="R518" i="1"/>
  <c r="R515" i="1" s="1"/>
  <c r="R611" i="1" s="1"/>
  <c r="J173" i="1"/>
  <c r="D173" i="1"/>
  <c r="D111" i="1" s="1"/>
  <c r="P518" i="1"/>
  <c r="P515" i="1" s="1"/>
  <c r="P611" i="1" s="1"/>
  <c r="P173" i="1"/>
  <c r="P111" i="1" s="1"/>
  <c r="K518" i="1"/>
  <c r="K515" i="1" s="1"/>
  <c r="K611" i="1" s="1"/>
  <c r="K173" i="1"/>
  <c r="K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O111" i="40" s="1"/>
  <c r="O4" i="40" s="1"/>
  <c r="AC509" i="40"/>
  <c r="AC508" i="40" s="1"/>
  <c r="AC610" i="40" s="1"/>
  <c r="AC160" i="40"/>
  <c r="AC111" i="40" s="1"/>
  <c r="AC4" i="40" s="1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S111" i="40" s="1"/>
  <c r="S4" i="40" s="1"/>
  <c r="R509" i="39"/>
  <c r="R160" i="39"/>
  <c r="R111" i="39" s="1"/>
  <c r="R4" i="39" s="1"/>
  <c r="N509" i="39"/>
  <c r="N160" i="39"/>
  <c r="N111" i="39" s="1"/>
  <c r="N4" i="39" s="1"/>
  <c r="H509" i="39"/>
  <c r="H160" i="39"/>
  <c r="H111" i="39" s="1"/>
  <c r="H4" i="39" s="1"/>
  <c r="C509" i="39"/>
  <c r="C160" i="39"/>
  <c r="C111" i="39" s="1"/>
  <c r="C4" i="39" s="1"/>
  <c r="G509" i="39"/>
  <c r="G160" i="39"/>
  <c r="G111" i="39" s="1"/>
  <c r="G4" i="39" s="1"/>
  <c r="D509" i="39"/>
  <c r="D508" i="39" s="1"/>
  <c r="D610" i="39" s="1"/>
  <c r="D160" i="39"/>
  <c r="D111" i="39" s="1"/>
  <c r="D4" i="39" s="1"/>
  <c r="F635" i="2"/>
  <c r="F633" i="2" s="1"/>
  <c r="F661" i="2" s="1"/>
  <c r="F104" i="44" s="1"/>
  <c r="F576" i="2"/>
  <c r="P635" i="2"/>
  <c r="D635" i="2"/>
  <c r="D633" i="2" s="1"/>
  <c r="D661" i="2" s="1"/>
  <c r="D104" i="44" s="1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J635" i="2"/>
  <c r="J633" i="2" s="1"/>
  <c r="J661" i="2" s="1"/>
  <c r="J104" i="44" s="1"/>
  <c r="AE635" i="2"/>
  <c r="AE486" i="5"/>
  <c r="AE478" i="5" s="1"/>
  <c r="AC160" i="39"/>
  <c r="AC111" i="39" s="1"/>
  <c r="AC4" i="39" s="1"/>
  <c r="Y509" i="39"/>
  <c r="Y160" i="39"/>
  <c r="Y111" i="39" s="1"/>
  <c r="Y4" i="39" s="1"/>
  <c r="T160" i="39"/>
  <c r="T111" i="39" s="1"/>
  <c r="T4" i="39" s="1"/>
  <c r="AA425" i="1"/>
  <c r="J425" i="1"/>
  <c r="I425" i="1"/>
  <c r="H577" i="5"/>
  <c r="H425" i="5"/>
  <c r="Q425" i="5"/>
  <c r="S577" i="5"/>
  <c r="S425" i="5"/>
  <c r="AC577" i="5"/>
  <c r="AC425" i="5"/>
  <c r="AE518" i="1"/>
  <c r="AE515" i="1" s="1"/>
  <c r="AE611" i="1" s="1"/>
  <c r="AE173" i="1"/>
  <c r="AD517" i="40"/>
  <c r="AD515" i="40" s="1"/>
  <c r="AD611" i="40" s="1"/>
  <c r="AD173" i="40"/>
  <c r="C478" i="1"/>
  <c r="Z478" i="1"/>
  <c r="P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I509" i="40"/>
  <c r="I508" i="40" s="1"/>
  <c r="I610" i="40" s="1"/>
  <c r="I160" i="40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P509" i="39"/>
  <c r="P508" i="39" s="1"/>
  <c r="P610" i="39" s="1"/>
  <c r="P160" i="39"/>
  <c r="P111" i="39" s="1"/>
  <c r="P4" i="39" s="1"/>
  <c r="L509" i="39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S635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Z635" i="2"/>
  <c r="AE517" i="40"/>
  <c r="AE515" i="40" s="1"/>
  <c r="AE611" i="40" s="1"/>
  <c r="AE173" i="40"/>
  <c r="T489" i="5"/>
  <c r="T607" i="5" s="1"/>
  <c r="AA489" i="5"/>
  <c r="AA607" i="5" s="1"/>
  <c r="Q478" i="1"/>
  <c r="AE509" i="39"/>
  <c r="AA509" i="39"/>
  <c r="W509" i="39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T35" i="1"/>
  <c r="T31" i="1" s="1"/>
  <c r="C573" i="5"/>
  <c r="C571" i="5" s="1"/>
  <c r="C630" i="5" s="1"/>
  <c r="C415" i="5"/>
  <c r="V573" i="1"/>
  <c r="V571" i="1" s="1"/>
  <c r="V630" i="1" s="1"/>
  <c r="V415" i="1"/>
  <c r="D298" i="1"/>
  <c r="O573" i="1"/>
  <c r="O571" i="1" s="1"/>
  <c r="O630" i="1" s="1"/>
  <c r="O415" i="1"/>
  <c r="R557" i="5"/>
  <c r="R556" i="5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N557" i="5"/>
  <c r="N556" i="5" s="1"/>
  <c r="N298" i="5"/>
  <c r="W464" i="1"/>
  <c r="P464" i="5"/>
  <c r="M102" i="2"/>
  <c r="M466" i="2" s="1"/>
  <c r="M468" i="2"/>
  <c r="M467" i="2" s="1"/>
  <c r="M603" i="2" s="1"/>
  <c r="D618" i="2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S35" i="3"/>
  <c r="W102" i="3"/>
  <c r="W466" i="3" s="1"/>
  <c r="W468" i="3"/>
  <c r="W467" i="3" s="1"/>
  <c r="W603" i="3" s="1"/>
  <c r="F80" i="3"/>
  <c r="O102" i="3"/>
  <c r="O466" i="3" s="1"/>
  <c r="O468" i="3"/>
  <c r="O467" i="3" s="1"/>
  <c r="O603" i="3" s="1"/>
  <c r="O35" i="3"/>
  <c r="L69" i="3"/>
  <c r="L68" i="3" s="1"/>
  <c r="F464" i="1"/>
  <c r="W618" i="2"/>
  <c r="AB618" i="2"/>
  <c r="V458" i="1"/>
  <c r="F8" i="1"/>
  <c r="L35" i="2"/>
  <c r="L31" i="2" s="1"/>
  <c r="T35" i="2"/>
  <c r="T31" i="2" s="1"/>
  <c r="S464" i="1"/>
  <c r="H35" i="2"/>
  <c r="H31" i="2" s="1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R35" i="2"/>
  <c r="R31" i="2" s="1"/>
  <c r="R460" i="2" s="1"/>
  <c r="T391" i="1"/>
  <c r="O531" i="5"/>
  <c r="AB391" i="5"/>
  <c r="AC35" i="2"/>
  <c r="AC31" i="2" s="1"/>
  <c r="AC460" i="2" s="1"/>
  <c r="L102" i="2"/>
  <c r="L466" i="2" s="1"/>
  <c r="L468" i="2"/>
  <c r="L467" i="2" s="1"/>
  <c r="L603" i="2" s="1"/>
  <c r="S407" i="2"/>
  <c r="H573" i="5"/>
  <c r="H571" i="5" s="1"/>
  <c r="H630" i="5" s="1"/>
  <c r="Z557" i="5"/>
  <c r="Z556" i="5" s="1"/>
  <c r="Z298" i="5"/>
  <c r="X573" i="5"/>
  <c r="X571" i="5" s="1"/>
  <c r="X630" i="5" s="1"/>
  <c r="X415" i="5"/>
  <c r="F573" i="1"/>
  <c r="F571" i="1" s="1"/>
  <c r="F630" i="1" s="1"/>
  <c r="G557" i="5"/>
  <c r="G556" i="5" s="1"/>
  <c r="G298" i="5"/>
  <c r="X8" i="2"/>
  <c r="E526" i="5"/>
  <c r="S573" i="5"/>
  <c r="S571" i="5" s="1"/>
  <c r="S630" i="5" s="1"/>
  <c r="S415" i="5"/>
  <c r="Y415" i="5"/>
  <c r="P8" i="2"/>
  <c r="U557" i="5"/>
  <c r="U556" i="5" s="1"/>
  <c r="U298" i="5"/>
  <c r="H391" i="5"/>
  <c r="X35" i="2"/>
  <c r="X31" i="2" s="1"/>
  <c r="X460" i="2" s="1"/>
  <c r="K573" i="5"/>
  <c r="K571" i="5" s="1"/>
  <c r="K630" i="5" s="1"/>
  <c r="K415" i="5"/>
  <c r="W557" i="1"/>
  <c r="W556" i="1" s="1"/>
  <c r="W298" i="1"/>
  <c r="O8" i="2"/>
  <c r="AC69" i="5"/>
  <c r="AC68" i="5" s="1"/>
  <c r="S464" i="2"/>
  <c r="O407" i="2"/>
  <c r="AC464" i="1"/>
  <c r="V391" i="2"/>
  <c r="U531" i="1"/>
  <c r="E80" i="2"/>
  <c r="E465" i="2" s="1"/>
  <c r="AB69" i="5"/>
  <c r="AB68" i="5" s="1"/>
  <c r="X298" i="5"/>
  <c r="O298" i="1"/>
  <c r="Y557" i="5"/>
  <c r="Y556" i="5" s="1"/>
  <c r="Y298" i="5"/>
  <c r="AC80" i="5"/>
  <c r="AC465" i="5" s="1"/>
  <c r="I458" i="1"/>
  <c r="I399" i="2"/>
  <c r="T69" i="5"/>
  <c r="T68" i="5" s="1"/>
  <c r="W35" i="1"/>
  <c r="W31" i="1" s="1"/>
  <c r="W460" i="1" s="1"/>
  <c r="V301" i="2"/>
  <c r="V300" i="2" s="1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W415" i="5"/>
  <c r="Y298" i="1"/>
  <c r="I391" i="1"/>
  <c r="O391" i="2"/>
  <c r="AD69" i="2"/>
  <c r="AD68" i="2" s="1"/>
  <c r="AA69" i="5"/>
  <c r="AA68" i="5" s="1"/>
  <c r="Q618" i="2"/>
  <c r="AD391" i="5"/>
  <c r="U415" i="2"/>
  <c r="Z69" i="5"/>
  <c r="Z68" i="5" s="1"/>
  <c r="K415" i="2"/>
  <c r="Y102" i="2"/>
  <c r="Y466" i="2" s="1"/>
  <c r="Y468" i="2"/>
  <c r="Y467" i="2" s="1"/>
  <c r="Y603" i="2" s="1"/>
  <c r="G298" i="1"/>
  <c r="O383" i="2"/>
  <c r="I69" i="2"/>
  <c r="I68" i="2" s="1"/>
  <c r="G69" i="2"/>
  <c r="G68" i="2" s="1"/>
  <c r="AC69" i="2"/>
  <c r="AC68" i="2" s="1"/>
  <c r="V407" i="2"/>
  <c r="J407" i="2"/>
  <c r="W399" i="2"/>
  <c r="AB35" i="1"/>
  <c r="AB31" i="1" s="1"/>
  <c r="AB460" i="1" s="1"/>
  <c r="C464" i="1"/>
  <c r="C463" i="1" s="1"/>
  <c r="C602" i="1" s="1"/>
  <c r="C67" i="1"/>
  <c r="X8" i="1"/>
  <c r="AA35" i="1"/>
  <c r="AA31" i="1" s="1"/>
  <c r="W35" i="5"/>
  <c r="W31" i="5" s="1"/>
  <c r="AB8" i="1"/>
  <c r="AA80" i="2"/>
  <c r="AA465" i="2" s="1"/>
  <c r="AD69" i="5"/>
  <c r="AD68" i="5" s="1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P562" i="2"/>
  <c r="P627" i="2" s="1"/>
  <c r="AA69" i="2"/>
  <c r="AA68" i="2" s="1"/>
  <c r="C80" i="5"/>
  <c r="C465" i="5" s="1"/>
  <c r="K35" i="1"/>
  <c r="K31" i="1" s="1"/>
  <c r="K460" i="1" s="1"/>
  <c r="X35" i="5"/>
  <c r="X31" i="5" s="1"/>
  <c r="X460" i="5" s="1"/>
  <c r="M559" i="2"/>
  <c r="M626" i="2" s="1"/>
  <c r="AB301" i="2"/>
  <c r="AB300" i="2" s="1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Z407" i="2"/>
  <c r="C31" i="3"/>
  <c r="C460" i="3" s="1"/>
  <c r="S69" i="5"/>
  <c r="S68" i="5" s="1"/>
  <c r="O464" i="1"/>
  <c r="X69" i="2"/>
  <c r="X68" i="2" s="1"/>
  <c r="AE69" i="5"/>
  <c r="AE68" i="5" s="1"/>
  <c r="Y407" i="2"/>
  <c r="AE545" i="1"/>
  <c r="AE619" i="1" s="1"/>
  <c r="M399" i="2"/>
  <c r="AB565" i="2"/>
  <c r="AB628" i="2" s="1"/>
  <c r="N545" i="1"/>
  <c r="N619" i="1" s="1"/>
  <c r="C102" i="3"/>
  <c r="C466" i="3" s="1"/>
  <c r="C468" i="3"/>
  <c r="C467" i="3" s="1"/>
  <c r="C603" i="3" s="1"/>
  <c r="C35" i="2"/>
  <c r="C31" i="2" s="1"/>
  <c r="H635" i="1"/>
  <c r="X635" i="1"/>
  <c r="X633" i="1" s="1"/>
  <c r="X661" i="1" s="1"/>
  <c r="X106" i="44" s="1"/>
  <c r="X576" i="1"/>
  <c r="P635" i="1"/>
  <c r="L576" i="1"/>
  <c r="G577" i="5"/>
  <c r="G425" i="5"/>
  <c r="X577" i="5"/>
  <c r="X425" i="5"/>
  <c r="AD486" i="5"/>
  <c r="AD478" i="5" s="1"/>
  <c r="AD122" i="5"/>
  <c r="S173" i="1"/>
  <c r="S111" i="1" s="1"/>
  <c r="Y518" i="1"/>
  <c r="Y515" i="1" s="1"/>
  <c r="Y611" i="1" s="1"/>
  <c r="Y173" i="1"/>
  <c r="Y111" i="1" s="1"/>
  <c r="Z518" i="1"/>
  <c r="Z515" i="1" s="1"/>
  <c r="Z611" i="1" s="1"/>
  <c r="S486" i="5"/>
  <c r="S478" i="5" s="1"/>
  <c r="S122" i="5"/>
  <c r="S111" i="5" s="1"/>
  <c r="W478" i="1"/>
  <c r="G486" i="5"/>
  <c r="G478" i="5" s="1"/>
  <c r="G122" i="5"/>
  <c r="Z486" i="5"/>
  <c r="Z478" i="5" s="1"/>
  <c r="Z122" i="5"/>
  <c r="Z111" i="5" s="1"/>
  <c r="N517" i="41"/>
  <c r="N515" i="41" s="1"/>
  <c r="N611" i="41" s="1"/>
  <c r="E517" i="41"/>
  <c r="E515" i="41" s="1"/>
  <c r="E611" i="41" s="1"/>
  <c r="E173" i="41"/>
  <c r="E111" i="41" s="1"/>
  <c r="E4" i="41" s="1"/>
  <c r="J173" i="41"/>
  <c r="J111" i="41" s="1"/>
  <c r="J4" i="41" s="1"/>
  <c r="Q609" i="41"/>
  <c r="D607" i="40"/>
  <c r="L607" i="40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V425" i="2"/>
  <c r="AB425" i="2"/>
  <c r="I425" i="2"/>
  <c r="K425" i="2"/>
  <c r="T425" i="2"/>
  <c r="AD517" i="41"/>
  <c r="AD515" i="41" s="1"/>
  <c r="AD611" i="41" s="1"/>
  <c r="AD173" i="41"/>
  <c r="AD111" i="41" s="1"/>
  <c r="AD4" i="41" s="1"/>
  <c r="H486" i="5"/>
  <c r="H478" i="5" s="1"/>
  <c r="H122" i="5"/>
  <c r="H111" i="5" s="1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D173" i="41"/>
  <c r="D111" i="41" s="1"/>
  <c r="D4" i="41" s="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AA633" i="1" s="1"/>
  <c r="AA661" i="1" s="1"/>
  <c r="AA106" i="44" s="1"/>
  <c r="AA576" i="1"/>
  <c r="S635" i="1"/>
  <c r="J635" i="1"/>
  <c r="J633" i="1" s="1"/>
  <c r="J661" i="1" s="1"/>
  <c r="J106" i="44" s="1"/>
  <c r="I635" i="1"/>
  <c r="I633" i="1" s="1"/>
  <c r="I661" i="1" s="1"/>
  <c r="I106" i="44" s="1"/>
  <c r="I576" i="1"/>
  <c r="N635" i="1"/>
  <c r="C577" i="5"/>
  <c r="C425" i="5"/>
  <c r="E577" i="5"/>
  <c r="E425" i="5"/>
  <c r="M577" i="5"/>
  <c r="M425" i="5"/>
  <c r="O577" i="5"/>
  <c r="U577" i="5"/>
  <c r="AA577" i="5"/>
  <c r="AD577" i="5"/>
  <c r="AD509" i="40"/>
  <c r="AD508" i="40" s="1"/>
  <c r="AD610" i="40" s="1"/>
  <c r="AD160" i="40"/>
  <c r="H478" i="1"/>
  <c r="I478" i="1"/>
  <c r="Q489" i="5"/>
  <c r="Q607" i="5" s="1"/>
  <c r="N489" i="5"/>
  <c r="N607" i="5" s="1"/>
  <c r="M489" i="5"/>
  <c r="M607" i="5" s="1"/>
  <c r="W489" i="5"/>
  <c r="W607" i="5" s="1"/>
  <c r="T173" i="1"/>
  <c r="T111" i="1" s="1"/>
  <c r="L518" i="1"/>
  <c r="L515" i="1" s="1"/>
  <c r="L611" i="1" s="1"/>
  <c r="L173" i="1"/>
  <c r="L111" i="1" s="1"/>
  <c r="G502" i="41"/>
  <c r="F517" i="41"/>
  <c r="F515" i="41" s="1"/>
  <c r="F611" i="41" s="1"/>
  <c r="P502" i="41"/>
  <c r="K173" i="41"/>
  <c r="K111" i="41" s="1"/>
  <c r="K4" i="41" s="1"/>
  <c r="V502" i="4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AC607" i="40"/>
  <c r="AC471" i="40"/>
  <c r="AC455" i="40" s="1"/>
  <c r="N607" i="40"/>
  <c r="N471" i="40"/>
  <c r="N455" i="40" s="1"/>
  <c r="M607" i="40"/>
  <c r="M471" i="40"/>
  <c r="M455" i="40" s="1"/>
  <c r="S607" i="40"/>
  <c r="S471" i="40"/>
  <c r="S455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U425" i="2"/>
  <c r="L425" i="2"/>
  <c r="E425" i="2"/>
  <c r="AD425" i="2"/>
  <c r="AC425" i="2"/>
  <c r="Q425" i="1"/>
  <c r="Z425" i="1"/>
  <c r="AE425" i="1"/>
  <c r="AD425" i="1"/>
  <c r="V425" i="1"/>
  <c r="AE509" i="40"/>
  <c r="AE508" i="40" s="1"/>
  <c r="AE610" i="40" s="1"/>
  <c r="AE160" i="40"/>
  <c r="I486" i="5"/>
  <c r="I478" i="5" s="1"/>
  <c r="T122" i="5"/>
  <c r="AA486" i="5"/>
  <c r="AA478" i="5" s="1"/>
  <c r="AA122" i="5"/>
  <c r="AA111" i="5" s="1"/>
  <c r="AB518" i="1"/>
  <c r="AB515" i="1" s="1"/>
  <c r="AB611" i="1" s="1"/>
  <c r="AB502" i="41"/>
  <c r="U502" i="41"/>
  <c r="R517" i="41"/>
  <c r="R515" i="41" s="1"/>
  <c r="R611" i="41" s="1"/>
  <c r="R173" i="41"/>
  <c r="R111" i="41" s="1"/>
  <c r="R4" i="41" s="1"/>
  <c r="M517" i="41"/>
  <c r="M515" i="41" s="1"/>
  <c r="M611" i="41" s="1"/>
  <c r="M173" i="41"/>
  <c r="M111" i="41" s="1"/>
  <c r="M4" i="41" s="1"/>
  <c r="C173" i="41"/>
  <c r="C111" i="41" s="1"/>
  <c r="C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AC2" i="40"/>
  <c r="AB2" i="41"/>
  <c r="X2" i="41"/>
  <c r="D2" i="41"/>
  <c r="N2" i="41"/>
  <c r="J2" i="41"/>
  <c r="AD2" i="41"/>
  <c r="C2" i="41"/>
  <c r="H2" i="41"/>
  <c r="R2" i="41"/>
  <c r="V2" i="40"/>
  <c r="P2" i="40"/>
  <c r="Q2" i="41"/>
  <c r="Q2" i="40"/>
  <c r="K2" i="41"/>
  <c r="K2" i="40"/>
  <c r="E2" i="41"/>
  <c r="M2" i="41"/>
  <c r="F2" i="40"/>
  <c r="S2" i="40"/>
  <c r="Z2" i="40"/>
  <c r="T2" i="40"/>
  <c r="V2" i="41"/>
  <c r="X2" i="40"/>
  <c r="F2" i="41"/>
  <c r="R2" i="40"/>
  <c r="Y2" i="41"/>
  <c r="W2" i="41"/>
  <c r="H2" i="40"/>
  <c r="O2" i="40"/>
  <c r="AC2" i="41"/>
  <c r="M562" i="1" l="1"/>
  <c r="M627" i="1" s="1"/>
  <c r="Q301" i="2"/>
  <c r="Q300" i="2" s="1"/>
  <c r="S568" i="2"/>
  <c r="S629" i="2" s="1"/>
  <c r="AD536" i="5"/>
  <c r="AD616" i="5" s="1"/>
  <c r="G568" i="2"/>
  <c r="G629" i="2" s="1"/>
  <c r="AC301" i="2"/>
  <c r="O559" i="2"/>
  <c r="O626" i="2" s="1"/>
  <c r="U559" i="2"/>
  <c r="U626" i="2" s="1"/>
  <c r="E562" i="1"/>
  <c r="E627" i="1" s="1"/>
  <c r="Y559" i="2"/>
  <c r="Y626" i="2" s="1"/>
  <c r="N568" i="2"/>
  <c r="N629" i="2" s="1"/>
  <c r="S478" i="3"/>
  <c r="S606" i="3" s="1"/>
  <c r="H571" i="2"/>
  <c r="H630" i="2" s="1"/>
  <c r="M565" i="2"/>
  <c r="M628" i="2" s="1"/>
  <c r="V489" i="5"/>
  <c r="V607" i="5" s="1"/>
  <c r="L489" i="5"/>
  <c r="L607" i="5" s="1"/>
  <c r="W111" i="5"/>
  <c r="N367" i="2"/>
  <c r="N558" i="2" s="1"/>
  <c r="I489" i="5"/>
  <c r="I607" i="5" s="1"/>
  <c r="D567" i="2"/>
  <c r="D399" i="2"/>
  <c r="N567" i="2"/>
  <c r="N565" i="2" s="1"/>
  <c r="N628" i="2" s="1"/>
  <c r="N399" i="2"/>
  <c r="C561" i="2"/>
  <c r="C383" i="2"/>
  <c r="AA579" i="5"/>
  <c r="AA636" i="5" s="1"/>
  <c r="AA425" i="5"/>
  <c r="D561" i="2"/>
  <c r="D383" i="2"/>
  <c r="P577" i="5"/>
  <c r="P425" i="5"/>
  <c r="F636" i="1"/>
  <c r="F576" i="1"/>
  <c r="J580" i="5"/>
  <c r="J637" i="5" s="1"/>
  <c r="J425" i="5"/>
  <c r="N564" i="2"/>
  <c r="N391" i="2"/>
  <c r="P579" i="2"/>
  <c r="P425" i="2"/>
  <c r="N579" i="2"/>
  <c r="N425" i="2"/>
  <c r="P580" i="1"/>
  <c r="P425" i="1"/>
  <c r="M579" i="2"/>
  <c r="M425" i="2"/>
  <c r="W579" i="2"/>
  <c r="W425" i="2"/>
  <c r="R576" i="1"/>
  <c r="AB633" i="1"/>
  <c r="AB661" i="1" s="1"/>
  <c r="AB106" i="44" s="1"/>
  <c r="K580" i="1"/>
  <c r="K425" i="1"/>
  <c r="I111" i="5"/>
  <c r="AB564" i="2"/>
  <c r="AB562" i="2" s="1"/>
  <c r="AB627" i="2" s="1"/>
  <c r="AB391" i="2"/>
  <c r="Y636" i="1"/>
  <c r="Y633" i="1" s="1"/>
  <c r="Y661" i="1" s="1"/>
  <c r="Y106" i="44" s="1"/>
  <c r="Y576" i="1"/>
  <c r="S579" i="1"/>
  <c r="S425" i="1"/>
  <c r="N579" i="1"/>
  <c r="N425" i="1"/>
  <c r="AA636" i="2"/>
  <c r="AA576" i="2"/>
  <c r="R478" i="3"/>
  <c r="R606" i="3" s="1"/>
  <c r="G579" i="1"/>
  <c r="G425" i="1"/>
  <c r="U579" i="5"/>
  <c r="U636" i="5" s="1"/>
  <c r="U425" i="5"/>
  <c r="T111" i="5"/>
  <c r="AA425" i="2"/>
  <c r="C425" i="2"/>
  <c r="R635" i="1"/>
  <c r="R633" i="1" s="1"/>
  <c r="R661" i="1" s="1"/>
  <c r="R106" i="44" s="1"/>
  <c r="AD111" i="5"/>
  <c r="AC635" i="1"/>
  <c r="AC633" i="1" s="1"/>
  <c r="AC661" i="1" s="1"/>
  <c r="AC106" i="44" s="1"/>
  <c r="E576" i="1"/>
  <c r="AB383" i="2"/>
  <c r="M391" i="2"/>
  <c r="U518" i="1"/>
  <c r="U515" i="1" s="1"/>
  <c r="U611" i="1" s="1"/>
  <c r="V425" i="5"/>
  <c r="H517" i="41"/>
  <c r="H515" i="41" s="1"/>
  <c r="H611" i="41" s="1"/>
  <c r="L111" i="5"/>
  <c r="AD173" i="1"/>
  <c r="AD111" i="1" s="1"/>
  <c r="D576" i="1"/>
  <c r="M518" i="1"/>
  <c r="M515" i="1" s="1"/>
  <c r="M611" i="1" s="1"/>
  <c r="W111" i="1"/>
  <c r="I425" i="5"/>
  <c r="U425" i="1"/>
  <c r="Y425" i="1"/>
  <c r="Z160" i="39"/>
  <c r="Z111" i="39" s="1"/>
  <c r="Z4" i="39" s="1"/>
  <c r="N415" i="1"/>
  <c r="F564" i="1"/>
  <c r="F391" i="1"/>
  <c r="F564" i="5"/>
  <c r="F562" i="5" s="1"/>
  <c r="F627" i="5" s="1"/>
  <c r="F391" i="5"/>
  <c r="M573" i="1"/>
  <c r="M571" i="1" s="1"/>
  <c r="M630" i="1" s="1"/>
  <c r="M415" i="1"/>
  <c r="S561" i="2"/>
  <c r="S383" i="2"/>
  <c r="I564" i="5"/>
  <c r="I562" i="5" s="1"/>
  <c r="I627" i="5" s="1"/>
  <c r="I391" i="5"/>
  <c r="U564" i="1"/>
  <c r="U391" i="1"/>
  <c r="I564" i="2"/>
  <c r="I391" i="2"/>
  <c r="U545" i="1"/>
  <c r="U619" i="1" s="1"/>
  <c r="J571" i="2"/>
  <c r="J630" i="2" s="1"/>
  <c r="C573" i="1"/>
  <c r="C571" i="1" s="1"/>
  <c r="C630" i="1" s="1"/>
  <c r="C415" i="1"/>
  <c r="H564" i="1"/>
  <c r="H391" i="1"/>
  <c r="N561" i="2"/>
  <c r="N559" i="2" s="1"/>
  <c r="N626" i="2" s="1"/>
  <c r="N383" i="2"/>
  <c r="M573" i="2"/>
  <c r="M415" i="2"/>
  <c r="H576" i="1"/>
  <c r="R425" i="1"/>
  <c r="M564" i="5"/>
  <c r="M391" i="5"/>
  <c r="S573" i="2"/>
  <c r="S571" i="2" s="1"/>
  <c r="S630" i="2" s="1"/>
  <c r="S415" i="2"/>
  <c r="T561" i="2"/>
  <c r="T383" i="2"/>
  <c r="V526" i="5"/>
  <c r="V192" i="5"/>
  <c r="G533" i="1"/>
  <c r="G216" i="1"/>
  <c r="M349" i="2"/>
  <c r="F562" i="1"/>
  <c r="F627" i="1" s="1"/>
  <c r="V298" i="1"/>
  <c r="V557" i="1"/>
  <c r="V556" i="1" s="1"/>
  <c r="T564" i="2"/>
  <c r="T391" i="2"/>
  <c r="H564" i="2"/>
  <c r="H391" i="2"/>
  <c r="Z173" i="41"/>
  <c r="Z111" i="41" s="1"/>
  <c r="Z4" i="41" s="1"/>
  <c r="S425" i="2"/>
  <c r="Y425" i="5"/>
  <c r="F633" i="1"/>
  <c r="F661" i="1" s="1"/>
  <c r="F106" i="44" s="1"/>
  <c r="AA633" i="2"/>
  <c r="AA661" i="2" s="1"/>
  <c r="AA104" i="44" s="1"/>
  <c r="E173" i="1"/>
  <c r="E111" i="1" s="1"/>
  <c r="H425" i="1"/>
  <c r="F425" i="1"/>
  <c r="AB576" i="1"/>
  <c r="C518" i="1"/>
  <c r="C515" i="1" s="1"/>
  <c r="C611" i="1" s="1"/>
  <c r="F425" i="5"/>
  <c r="Z576" i="2"/>
  <c r="S576" i="2"/>
  <c r="AB425" i="1"/>
  <c r="AA173" i="1"/>
  <c r="AA111" i="1" s="1"/>
  <c r="I173" i="41"/>
  <c r="I111" i="41" s="1"/>
  <c r="I4" i="41" s="1"/>
  <c r="Z425" i="2"/>
  <c r="F486" i="5"/>
  <c r="F478" i="5" s="1"/>
  <c r="T635" i="1"/>
  <c r="T633" i="1" s="1"/>
  <c r="T661" i="1" s="1"/>
  <c r="T106" i="44" s="1"/>
  <c r="P173" i="41"/>
  <c r="P111" i="41" s="1"/>
  <c r="P4" i="41" s="1"/>
  <c r="Z425" i="5"/>
  <c r="V635" i="1"/>
  <c r="V633" i="1" s="1"/>
  <c r="V661" i="1" s="1"/>
  <c r="V106" i="44" s="1"/>
  <c r="Q486" i="5"/>
  <c r="Q478" i="5" s="1"/>
  <c r="Q160" i="39"/>
  <c r="Q111" i="39" s="1"/>
  <c r="Q4" i="39" s="1"/>
  <c r="U486" i="5"/>
  <c r="U478" i="5" s="1"/>
  <c r="W425" i="1"/>
  <c r="I576" i="2"/>
  <c r="X576" i="2"/>
  <c r="H415" i="2"/>
  <c r="Z383" i="2"/>
  <c r="AA298" i="1"/>
  <c r="AA557" i="1"/>
  <c r="AA556" i="1" s="1"/>
  <c r="G111" i="5"/>
  <c r="AE508" i="39"/>
  <c r="AE610" i="39" s="1"/>
  <c r="Z633" i="2"/>
  <c r="Z661" i="2" s="1"/>
  <c r="Z104" i="44" s="1"/>
  <c r="S633" i="2"/>
  <c r="S661" i="2" s="1"/>
  <c r="S104" i="44" s="1"/>
  <c r="H508" i="39"/>
  <c r="H610" i="39" s="1"/>
  <c r="J111" i="1"/>
  <c r="M111" i="5"/>
  <c r="I633" i="2"/>
  <c r="I661" i="2" s="1"/>
  <c r="I104" i="44" s="1"/>
  <c r="X633" i="2"/>
  <c r="X661" i="2" s="1"/>
  <c r="X104" i="44" s="1"/>
  <c r="X463" i="5"/>
  <c r="X602" i="5" s="1"/>
  <c r="T562" i="1"/>
  <c r="T627" i="1" s="1"/>
  <c r="G559" i="2"/>
  <c r="G626" i="2" s="1"/>
  <c r="T216" i="1"/>
  <c r="T568" i="2"/>
  <c r="T629" i="2" s="1"/>
  <c r="S174" i="3"/>
  <c r="S516" i="3" s="1"/>
  <c r="W576" i="1"/>
  <c r="AB111" i="1"/>
  <c r="Z300" i="2"/>
  <c r="F545" i="5"/>
  <c r="F619" i="5" s="1"/>
  <c r="AC562" i="2"/>
  <c r="AC627" i="2" s="1"/>
  <c r="T300" i="2"/>
  <c r="AB349" i="2"/>
  <c r="D371" i="3"/>
  <c r="K434" i="3"/>
  <c r="H633" i="1"/>
  <c r="H661" i="1" s="1"/>
  <c r="H106" i="44" s="1"/>
  <c r="N508" i="39"/>
  <c r="N610" i="39" s="1"/>
  <c r="U633" i="1"/>
  <c r="U661" i="1" s="1"/>
  <c r="U106" i="44" s="1"/>
  <c r="C633" i="2"/>
  <c r="C661" i="2" s="1"/>
  <c r="C104" i="44" s="1"/>
  <c r="C300" i="2"/>
  <c r="Y545" i="1"/>
  <c r="Y619" i="1" s="1"/>
  <c r="I565" i="2"/>
  <c r="I628" i="2" s="1"/>
  <c r="N380" i="3"/>
  <c r="S489" i="5"/>
  <c r="S607" i="5" s="1"/>
  <c r="K531" i="5"/>
  <c r="K530" i="5" s="1"/>
  <c r="K615" i="5" s="1"/>
  <c r="K216" i="5"/>
  <c r="T368" i="3"/>
  <c r="R562" i="1"/>
  <c r="R627" i="1" s="1"/>
  <c r="AD371" i="3"/>
  <c r="Q559" i="2"/>
  <c r="Q626" i="2" s="1"/>
  <c r="O237" i="3"/>
  <c r="K565" i="2"/>
  <c r="K628" i="2" s="1"/>
  <c r="D269" i="1"/>
  <c r="D543" i="1" s="1"/>
  <c r="V525" i="5"/>
  <c r="J301" i="2"/>
  <c r="W565" i="2"/>
  <c r="W628" i="2" s="1"/>
  <c r="W562" i="1"/>
  <c r="W627" i="1" s="1"/>
  <c r="AB67" i="1"/>
  <c r="L383" i="2"/>
  <c r="N272" i="3"/>
  <c r="J300" i="2"/>
  <c r="Y457" i="1"/>
  <c r="V368" i="3"/>
  <c r="P301" i="2"/>
  <c r="P300" i="2" s="1"/>
  <c r="F545" i="1"/>
  <c r="F619" i="1" s="1"/>
  <c r="AA216" i="5"/>
  <c r="L562" i="1"/>
  <c r="L627" i="1" s="1"/>
  <c r="Y536" i="5"/>
  <c r="Y616" i="5" s="1"/>
  <c r="D545" i="1"/>
  <c r="D619" i="1" s="1"/>
  <c r="H301" i="2"/>
  <c r="H300" i="2" s="1"/>
  <c r="X349" i="2"/>
  <c r="O545" i="5"/>
  <c r="O619" i="5" s="1"/>
  <c r="K367" i="2"/>
  <c r="K558" i="2" s="1"/>
  <c r="X301" i="2"/>
  <c r="X300" i="2" s="1"/>
  <c r="K301" i="2"/>
  <c r="K300" i="2" s="1"/>
  <c r="V571" i="2"/>
  <c r="V630" i="2" s="1"/>
  <c r="V568" i="2"/>
  <c r="V629" i="2" s="1"/>
  <c r="G545" i="1"/>
  <c r="G619" i="1" s="1"/>
  <c r="R216" i="5"/>
  <c r="R531" i="5"/>
  <c r="R530" i="5" s="1"/>
  <c r="R615" i="5" s="1"/>
  <c r="Z391" i="5"/>
  <c r="N573" i="5"/>
  <c r="N571" i="5" s="1"/>
  <c r="N630" i="5" s="1"/>
  <c r="Z573" i="5"/>
  <c r="Z571" i="5" s="1"/>
  <c r="Z630" i="5" s="1"/>
  <c r="AE399" i="2"/>
  <c r="Q298" i="1"/>
  <c r="D573" i="1"/>
  <c r="D571" i="1" s="1"/>
  <c r="D630" i="1" s="1"/>
  <c r="M391" i="1"/>
  <c r="R415" i="1"/>
  <c r="Q557" i="5"/>
  <c r="Q556" i="5" s="1"/>
  <c r="AA557" i="5"/>
  <c r="AA556" i="5" s="1"/>
  <c r="N192" i="5"/>
  <c r="U570" i="2"/>
  <c r="C562" i="5"/>
  <c r="C627" i="5" s="1"/>
  <c r="AA237" i="3"/>
  <c r="O349" i="2"/>
  <c r="AA349" i="2"/>
  <c r="G367" i="2"/>
  <c r="G558" i="2" s="1"/>
  <c r="AB367" i="2"/>
  <c r="AB558" i="2" s="1"/>
  <c r="H562" i="2"/>
  <c r="H627" i="2" s="1"/>
  <c r="M562" i="2"/>
  <c r="M627" i="2" s="1"/>
  <c r="X549" i="2"/>
  <c r="X620" i="2" s="1"/>
  <c r="G380" i="3"/>
  <c r="W377" i="3"/>
  <c r="P571" i="2"/>
  <c r="P630" i="2" s="1"/>
  <c r="Y371" i="3"/>
  <c r="I298" i="1"/>
  <c r="Q399" i="2"/>
  <c r="E525" i="5"/>
  <c r="Z192" i="5"/>
  <c r="I216" i="1"/>
  <c r="Q564" i="1"/>
  <c r="Q562" i="1" s="1"/>
  <c r="Q627" i="1" s="1"/>
  <c r="S564" i="5"/>
  <c r="S562" i="5" s="1"/>
  <c r="S627" i="5" s="1"/>
  <c r="Q545" i="1"/>
  <c r="Q619" i="1" s="1"/>
  <c r="N269" i="1"/>
  <c r="N543" i="1" s="1"/>
  <c r="N541" i="1" s="1"/>
  <c r="M571" i="2"/>
  <c r="M630" i="2" s="1"/>
  <c r="K399" i="2"/>
  <c r="Z559" i="2"/>
  <c r="Z626" i="2" s="1"/>
  <c r="P415" i="2"/>
  <c r="C559" i="2"/>
  <c r="C626" i="2" s="1"/>
  <c r="N562" i="2"/>
  <c r="N627" i="2" s="1"/>
  <c r="U489" i="5"/>
  <c r="U607" i="5" s="1"/>
  <c r="M407" i="2"/>
  <c r="Y571" i="2"/>
  <c r="Y630" i="2" s="1"/>
  <c r="D559" i="2"/>
  <c r="D626" i="2" s="1"/>
  <c r="AC559" i="2"/>
  <c r="AC626" i="2" s="1"/>
  <c r="K571" i="2"/>
  <c r="K630" i="2" s="1"/>
  <c r="AC371" i="3"/>
  <c r="O269" i="1"/>
  <c r="O543" i="1" s="1"/>
  <c r="P374" i="3"/>
  <c r="AB559" i="2"/>
  <c r="AB626" i="2" s="1"/>
  <c r="O434" i="3"/>
  <c r="Q568" i="2"/>
  <c r="Q629" i="2" s="1"/>
  <c r="AE565" i="2"/>
  <c r="AE628" i="2" s="1"/>
  <c r="O562" i="2"/>
  <c r="O627" i="2" s="1"/>
  <c r="S349" i="2"/>
  <c r="M371" i="3"/>
  <c r="J562" i="1"/>
  <c r="J627" i="1" s="1"/>
  <c r="L633" i="1"/>
  <c r="L661" i="1" s="1"/>
  <c r="L106" i="44" s="1"/>
  <c r="F565" i="2"/>
  <c r="F628" i="2" s="1"/>
  <c r="W536" i="5"/>
  <c r="W616" i="5" s="1"/>
  <c r="D562" i="5"/>
  <c r="D627" i="5" s="1"/>
  <c r="L530" i="5"/>
  <c r="L615" i="5" s="1"/>
  <c r="O301" i="2"/>
  <c r="O300" i="2" s="1"/>
  <c r="M301" i="2"/>
  <c r="M300" i="2" s="1"/>
  <c r="AE568" i="2"/>
  <c r="AE629" i="2" s="1"/>
  <c r="S536" i="5"/>
  <c r="S616" i="5" s="1"/>
  <c r="C545" i="1"/>
  <c r="C619" i="1" s="1"/>
  <c r="Z545" i="5"/>
  <c r="Z619" i="5" s="1"/>
  <c r="X525" i="5"/>
  <c r="V530" i="5"/>
  <c r="V615" i="5" s="1"/>
  <c r="M545" i="1"/>
  <c r="M619" i="1" s="1"/>
  <c r="Y301" i="2"/>
  <c r="Y300" i="2" s="1"/>
  <c r="C367" i="2"/>
  <c r="C558" i="2" s="1"/>
  <c r="O568" i="2"/>
  <c r="O629" i="2" s="1"/>
  <c r="E192" i="5"/>
  <c r="T367" i="2"/>
  <c r="T558" i="2" s="1"/>
  <c r="K536" i="5"/>
  <c r="K616" i="5" s="1"/>
  <c r="Y367" i="2"/>
  <c r="Y558" i="2" s="1"/>
  <c r="N562" i="1"/>
  <c r="N627" i="1" s="1"/>
  <c r="I192" i="5"/>
  <c r="S301" i="2"/>
  <c r="S300" i="2" s="1"/>
  <c r="C562" i="1"/>
  <c r="C627" i="1" s="1"/>
  <c r="Q565" i="2"/>
  <c r="Q628" i="2" s="1"/>
  <c r="I367" i="2"/>
  <c r="I558" i="2" s="1"/>
  <c r="I545" i="5"/>
  <c r="I619" i="5" s="1"/>
  <c r="X545" i="5"/>
  <c r="X619" i="5" s="1"/>
  <c r="AA545" i="1"/>
  <c r="AA619" i="1" s="1"/>
  <c r="O571" i="2"/>
  <c r="O630" i="2" s="1"/>
  <c r="AC530" i="1"/>
  <c r="G301" i="2"/>
  <c r="G300" i="2" s="1"/>
  <c r="Z568" i="2"/>
  <c r="Z629" i="2" s="1"/>
  <c r="D565" i="2"/>
  <c r="D628" i="2" s="1"/>
  <c r="E508" i="39"/>
  <c r="E610" i="39" s="1"/>
  <c r="E604" i="39" s="1"/>
  <c r="O425" i="5"/>
  <c r="AD425" i="5"/>
  <c r="Z349" i="2"/>
  <c r="AB568" i="2"/>
  <c r="AB629" i="2" s="1"/>
  <c r="P367" i="2"/>
  <c r="P558" i="2" s="1"/>
  <c r="P565" i="2"/>
  <c r="P628" i="2" s="1"/>
  <c r="D367" i="2"/>
  <c r="D558" i="2" s="1"/>
  <c r="O545" i="1"/>
  <c r="O619" i="1" s="1"/>
  <c r="S122" i="3"/>
  <c r="J576" i="1"/>
  <c r="C391" i="1"/>
  <c r="G391" i="2"/>
  <c r="AB298" i="5"/>
  <c r="L298" i="5"/>
  <c r="W508" i="39"/>
  <c r="W610" i="39" s="1"/>
  <c r="J576" i="2"/>
  <c r="D576" i="2"/>
  <c r="AD216" i="5"/>
  <c r="P399" i="2"/>
  <c r="S298" i="1"/>
  <c r="Q576" i="1"/>
  <c r="E576" i="2"/>
  <c r="I173" i="1"/>
  <c r="I111" i="1" s="1"/>
  <c r="X391" i="2"/>
  <c r="M415" i="5"/>
  <c r="J391" i="1"/>
  <c r="S216" i="5"/>
  <c r="E557" i="5"/>
  <c r="E556" i="5" s="1"/>
  <c r="AA525" i="5"/>
  <c r="N525" i="5"/>
  <c r="G530" i="1"/>
  <c r="O415" i="2"/>
  <c r="U562" i="2"/>
  <c r="U627" i="2" s="1"/>
  <c r="AA359" i="3"/>
  <c r="AA358" i="3" s="1"/>
  <c r="G368" i="3"/>
  <c r="T272" i="3"/>
  <c r="T270" i="3" s="1"/>
  <c r="X213" i="3"/>
  <c r="X434" i="3"/>
  <c r="P368" i="3"/>
  <c r="H174" i="3"/>
  <c r="H516" i="3" s="1"/>
  <c r="C426" i="3"/>
  <c r="C577" i="3" s="1"/>
  <c r="AE489" i="5"/>
  <c r="AE607" i="5" s="1"/>
  <c r="V19" i="67"/>
  <c r="V92" i="67" s="1"/>
  <c r="L557" i="1"/>
  <c r="L556" i="1" s="1"/>
  <c r="O525" i="5"/>
  <c r="G415" i="1"/>
  <c r="W415" i="1"/>
  <c r="Z399" i="2"/>
  <c r="AC383" i="2"/>
  <c r="J415" i="1"/>
  <c r="Y391" i="5"/>
  <c r="X391" i="1"/>
  <c r="R571" i="2"/>
  <c r="R630" i="2" s="1"/>
  <c r="N237" i="3"/>
  <c r="X237" i="3"/>
  <c r="V565" i="2"/>
  <c r="V628" i="2" s="1"/>
  <c r="G562" i="2"/>
  <c r="G627" i="2" s="1"/>
  <c r="X562" i="2"/>
  <c r="X627" i="2" s="1"/>
  <c r="H568" i="2"/>
  <c r="H629" i="2" s="1"/>
  <c r="M568" i="2"/>
  <c r="M629" i="2" s="1"/>
  <c r="M367" i="2"/>
  <c r="M558" i="2" s="1"/>
  <c r="AB415" i="2"/>
  <c r="F260" i="3"/>
  <c r="X377" i="3"/>
  <c r="K377" i="3"/>
  <c r="V383" i="2"/>
  <c r="D415" i="2"/>
  <c r="AE391" i="5"/>
  <c r="C391" i="5"/>
  <c r="E415" i="1"/>
  <c r="R407" i="2"/>
  <c r="S559" i="2"/>
  <c r="S626" i="2" s="1"/>
  <c r="C111" i="1"/>
  <c r="N300" i="2"/>
  <c r="AA399" i="2"/>
  <c r="Y508" i="39"/>
  <c r="Y610" i="39" s="1"/>
  <c r="N425" i="5"/>
  <c r="AB111" i="5"/>
  <c r="AD633" i="1"/>
  <c r="AD661" i="1" s="1"/>
  <c r="AD106" i="44" s="1"/>
  <c r="F508" i="39"/>
  <c r="F610" i="39" s="1"/>
  <c r="I508" i="39"/>
  <c r="I610" i="39" s="1"/>
  <c r="N391" i="1"/>
  <c r="P391" i="1"/>
  <c r="C216" i="1"/>
  <c r="AC425" i="1"/>
  <c r="E425" i="1"/>
  <c r="L568" i="2"/>
  <c r="L629" i="2" s="1"/>
  <c r="V237" i="3"/>
  <c r="V230" i="3" s="1"/>
  <c r="V534" i="3" s="1"/>
  <c r="S359" i="3"/>
  <c r="E536" i="5"/>
  <c r="E616" i="5" s="1"/>
  <c r="I559" i="2"/>
  <c r="I626" i="2" s="1"/>
  <c r="W349" i="2"/>
  <c r="C269" i="1"/>
  <c r="C543" i="1" s="1"/>
  <c r="AB571" i="2"/>
  <c r="AB630" i="2" s="1"/>
  <c r="Q571" i="2"/>
  <c r="Q630" i="2" s="1"/>
  <c r="V559" i="2"/>
  <c r="V626" i="2" s="1"/>
  <c r="G565" i="2"/>
  <c r="G628" i="2" s="1"/>
  <c r="C562" i="2"/>
  <c r="C627" i="2" s="1"/>
  <c r="D571" i="2"/>
  <c r="D630" i="2" s="1"/>
  <c r="H383" i="2"/>
  <c r="M383" i="2"/>
  <c r="L349" i="2"/>
  <c r="AC562" i="5"/>
  <c r="AC627" i="5" s="1"/>
  <c r="H269" i="1"/>
  <c r="H543" i="1" s="1"/>
  <c r="H541" i="1" s="1"/>
  <c r="AE562" i="5"/>
  <c r="AE627" i="5" s="1"/>
  <c r="Z371" i="3"/>
  <c r="AE534" i="1"/>
  <c r="AE216" i="1"/>
  <c r="R391" i="5"/>
  <c r="J545" i="5"/>
  <c r="J619" i="5" s="1"/>
  <c r="D279" i="3"/>
  <c r="H371" i="3"/>
  <c r="AD545" i="5"/>
  <c r="AD619" i="5" s="1"/>
  <c r="K545" i="5"/>
  <c r="K619" i="5" s="1"/>
  <c r="S545" i="1"/>
  <c r="S619" i="1" s="1"/>
  <c r="T562" i="2"/>
  <c r="T627" i="2" s="1"/>
  <c r="O367" i="2"/>
  <c r="O558" i="2" s="1"/>
  <c r="I562" i="2"/>
  <c r="I627" i="2" s="1"/>
  <c r="U571" i="2"/>
  <c r="U630" i="2" s="1"/>
  <c r="S355" i="3"/>
  <c r="T559" i="2"/>
  <c r="T626" i="2" s="1"/>
  <c r="M545" i="5"/>
  <c r="M619" i="5" s="1"/>
  <c r="I269" i="1"/>
  <c r="I543" i="1" s="1"/>
  <c r="X571" i="2"/>
  <c r="X630" i="2" s="1"/>
  <c r="Q374" i="3"/>
  <c r="AC272" i="3"/>
  <c r="U463" i="1"/>
  <c r="U602" i="1" s="1"/>
  <c r="AE562" i="2"/>
  <c r="AE627" i="2" s="1"/>
  <c r="R562" i="2"/>
  <c r="R627" i="2" s="1"/>
  <c r="S549" i="2"/>
  <c r="S620" i="2" s="1"/>
  <c r="Y272" i="3"/>
  <c r="C200" i="73"/>
  <c r="D200" i="73" s="1"/>
  <c r="C226" i="72"/>
  <c r="C136" i="73"/>
  <c r="D136" i="73" s="1"/>
  <c r="C202" i="72"/>
  <c r="C134" i="73"/>
  <c r="D134" i="73" s="1"/>
  <c r="C78" i="72"/>
  <c r="C220" i="73"/>
  <c r="D220" i="73" s="1"/>
  <c r="C88" i="72"/>
  <c r="C234" i="72"/>
  <c r="C218" i="73"/>
  <c r="D218" i="73" s="1"/>
  <c r="C208" i="73"/>
  <c r="D208" i="73" s="1"/>
  <c r="C230" i="72"/>
  <c r="C87" i="72"/>
  <c r="C142" i="73"/>
  <c r="D142" i="73" s="1"/>
  <c r="C205" i="73"/>
  <c r="D205" i="73" s="1"/>
  <c r="C110" i="72"/>
  <c r="C206" i="73"/>
  <c r="D206" i="73" s="1"/>
  <c r="C228" i="72"/>
  <c r="C219" i="72"/>
  <c r="C182" i="73"/>
  <c r="D182" i="73" s="1"/>
  <c r="C177" i="73"/>
  <c r="D177" i="73" s="1"/>
  <c r="C217" i="72"/>
  <c r="C174" i="73"/>
  <c r="D174" i="73" s="1"/>
  <c r="C216" i="72"/>
  <c r="C167" i="73"/>
  <c r="D167" i="73" s="1"/>
  <c r="C30" i="72"/>
  <c r="C171" i="73"/>
  <c r="D171" i="73" s="1"/>
  <c r="C52" i="72"/>
  <c r="C180" i="73"/>
  <c r="D180" i="73" s="1"/>
  <c r="C104" i="72"/>
  <c r="C169" i="73"/>
  <c r="D169" i="73" s="1"/>
  <c r="C213" i="72"/>
  <c r="C173" i="73"/>
  <c r="D173" i="73" s="1"/>
  <c r="C215" i="72"/>
  <c r="C95" i="73"/>
  <c r="D95" i="73" s="1"/>
  <c r="C180" i="72"/>
  <c r="C116" i="73"/>
  <c r="D116" i="73" s="1"/>
  <c r="C43" i="72"/>
  <c r="C175" i="73"/>
  <c r="D175" i="73" s="1"/>
  <c r="C65" i="72"/>
  <c r="C118" i="73"/>
  <c r="D118" i="73" s="1"/>
  <c r="C66" i="72"/>
  <c r="C84" i="72"/>
  <c r="C225" i="73"/>
  <c r="D225" i="73" s="1"/>
  <c r="C126" i="73"/>
  <c r="D126" i="73" s="1"/>
  <c r="C91" i="72"/>
  <c r="D38" i="72"/>
  <c r="D4" i="72"/>
  <c r="D36" i="72"/>
  <c r="C197" i="73"/>
  <c r="D197" i="73" s="1"/>
  <c r="C14" i="72"/>
  <c r="C214" i="73"/>
  <c r="D214" i="73" s="1"/>
  <c r="C232" i="72"/>
  <c r="C149" i="73"/>
  <c r="D149" i="73" s="1"/>
  <c r="C83" i="72"/>
  <c r="C141" i="73"/>
  <c r="D141" i="73" s="1"/>
  <c r="C95" i="72"/>
  <c r="C203" i="73"/>
  <c r="D203" i="73" s="1"/>
  <c r="C81" i="72"/>
  <c r="C68" i="72"/>
  <c r="C138" i="73"/>
  <c r="D138" i="73" s="1"/>
  <c r="C153" i="73"/>
  <c r="D153" i="73" s="1"/>
  <c r="C99" i="72"/>
  <c r="C98" i="72"/>
  <c r="C150" i="73"/>
  <c r="D150" i="73" s="1"/>
  <c r="C207" i="73"/>
  <c r="D207" i="73" s="1"/>
  <c r="C229" i="72"/>
  <c r="C202" i="73"/>
  <c r="D202" i="73" s="1"/>
  <c r="C37" i="72"/>
  <c r="C140" i="73"/>
  <c r="D140" i="73" s="1"/>
  <c r="C203" i="72"/>
  <c r="C216" i="73"/>
  <c r="D216" i="73" s="1"/>
  <c r="C233" i="72"/>
  <c r="C148" i="73"/>
  <c r="D148" i="73" s="1"/>
  <c r="C96" i="72"/>
  <c r="C185" i="73"/>
  <c r="D185" i="73" s="1"/>
  <c r="C107" i="72"/>
  <c r="C164" i="73"/>
  <c r="D164" i="73" s="1"/>
  <c r="C211" i="72"/>
  <c r="C172" i="73"/>
  <c r="D172" i="73" s="1"/>
  <c r="C214" i="72"/>
  <c r="C176" i="73"/>
  <c r="D176" i="73" s="1"/>
  <c r="C56" i="72"/>
  <c r="C71" i="72"/>
  <c r="C179" i="73"/>
  <c r="D179" i="73" s="1"/>
  <c r="C84" i="73"/>
  <c r="D84" i="73" s="1"/>
  <c r="C170" i="72"/>
  <c r="C227" i="73"/>
  <c r="D227" i="73" s="1"/>
  <c r="C45" i="72"/>
  <c r="C110" i="73"/>
  <c r="D110" i="73" s="1"/>
  <c r="C50" i="72"/>
  <c r="C53" i="72"/>
  <c r="C162" i="73"/>
  <c r="D162" i="73" s="1"/>
  <c r="C114" i="73"/>
  <c r="D114" i="73" s="1"/>
  <c r="C23" i="72"/>
  <c r="C120" i="73"/>
  <c r="D120" i="73" s="1"/>
  <c r="C72" i="72"/>
  <c r="C119" i="73"/>
  <c r="D119" i="73" s="1"/>
  <c r="C192" i="72"/>
  <c r="D182" i="72"/>
  <c r="D77" i="72"/>
  <c r="C204" i="72"/>
  <c r="C147" i="73"/>
  <c r="D147" i="73" s="1"/>
  <c r="C204" i="73"/>
  <c r="D204" i="73" s="1"/>
  <c r="C227" i="72"/>
  <c r="C61" i="72"/>
  <c r="C151" i="73"/>
  <c r="D151" i="73" s="1"/>
  <c r="C201" i="73"/>
  <c r="D201" i="73" s="1"/>
  <c r="C101" i="72"/>
  <c r="C154" i="73"/>
  <c r="D154" i="73" s="1"/>
  <c r="C112" i="72"/>
  <c r="C196" i="73"/>
  <c r="D196" i="73" s="1"/>
  <c r="C59" i="72"/>
  <c r="C155" i="73"/>
  <c r="D155" i="73" s="1"/>
  <c r="C82" i="72"/>
  <c r="C220" i="72"/>
  <c r="C183" i="73"/>
  <c r="D183" i="73" s="1"/>
  <c r="C168" i="73"/>
  <c r="D168" i="73" s="1"/>
  <c r="C212" i="72"/>
  <c r="C113" i="73"/>
  <c r="D113" i="73" s="1"/>
  <c r="C22" i="72"/>
  <c r="C218" i="72"/>
  <c r="C178" i="73"/>
  <c r="D178" i="73" s="1"/>
  <c r="C78" i="73"/>
  <c r="D78" i="73" s="1"/>
  <c r="C164" i="72"/>
  <c r="C85" i="73"/>
  <c r="D85" i="73" s="1"/>
  <c r="C171" i="72"/>
  <c r="C121" i="73"/>
  <c r="D121" i="73" s="1"/>
  <c r="C60" i="72"/>
  <c r="C117" i="73"/>
  <c r="D117" i="73" s="1"/>
  <c r="C67" i="72"/>
  <c r="C58" i="72"/>
  <c r="C157" i="73"/>
  <c r="D157" i="73" s="1"/>
  <c r="C166" i="73"/>
  <c r="D166" i="73" s="1"/>
  <c r="C33" i="72"/>
  <c r="C111" i="73"/>
  <c r="D111" i="73" s="1"/>
  <c r="C26" i="72"/>
  <c r="C226" i="73"/>
  <c r="D226" i="73" s="1"/>
  <c r="C13" i="72"/>
  <c r="C112" i="73"/>
  <c r="D112" i="73" s="1"/>
  <c r="C69" i="72"/>
  <c r="C94" i="73"/>
  <c r="D94" i="73" s="1"/>
  <c r="C179" i="72"/>
  <c r="D44" i="72"/>
  <c r="D28" i="72"/>
  <c r="D10" i="72"/>
  <c r="C212" i="73"/>
  <c r="D212" i="73" s="1"/>
  <c r="C89" i="72"/>
  <c r="C210" i="73"/>
  <c r="D210" i="73" s="1"/>
  <c r="C100" i="72"/>
  <c r="C209" i="73"/>
  <c r="D209" i="73" s="1"/>
  <c r="C231" i="72"/>
  <c r="C152" i="73"/>
  <c r="D152" i="73" s="1"/>
  <c r="C97" i="72"/>
  <c r="C93" i="72"/>
  <c r="C145" i="73"/>
  <c r="D145" i="73" s="1"/>
  <c r="C94" i="72"/>
  <c r="C139" i="73"/>
  <c r="D139" i="73" s="1"/>
  <c r="C190" i="73"/>
  <c r="D190" i="73" s="1"/>
  <c r="C51" i="72"/>
  <c r="C111" i="72"/>
  <c r="C143" i="73"/>
  <c r="D143" i="73" s="1"/>
  <c r="C137" i="73"/>
  <c r="D137" i="73" s="1"/>
  <c r="C80" i="72"/>
  <c r="C170" i="73"/>
  <c r="D170" i="73" s="1"/>
  <c r="C41" i="72"/>
  <c r="C160" i="73"/>
  <c r="D160" i="73" s="1"/>
  <c r="C208" i="72"/>
  <c r="C207" i="72"/>
  <c r="C159" i="73"/>
  <c r="D159" i="73" s="1"/>
  <c r="C210" i="72"/>
  <c r="C163" i="73"/>
  <c r="D163" i="73" s="1"/>
  <c r="C186" i="73"/>
  <c r="D186" i="73" s="1"/>
  <c r="C221" i="72"/>
  <c r="C156" i="73"/>
  <c r="D156" i="73" s="1"/>
  <c r="C205" i="72"/>
  <c r="C161" i="73"/>
  <c r="D161" i="73" s="1"/>
  <c r="C209" i="72"/>
  <c r="C206" i="72"/>
  <c r="C158" i="73"/>
  <c r="D158" i="73" s="1"/>
  <c r="C223" i="73"/>
  <c r="D223" i="73" s="1"/>
  <c r="C49" i="72"/>
  <c r="C122" i="73"/>
  <c r="D122" i="73" s="1"/>
  <c r="C85" i="72"/>
  <c r="C55" i="72"/>
  <c r="C115" i="73"/>
  <c r="D115" i="73" s="1"/>
  <c r="C96" i="73"/>
  <c r="D96" i="73" s="1"/>
  <c r="C181" i="72"/>
  <c r="C181" i="73"/>
  <c r="D181" i="73" s="1"/>
  <c r="C108" i="72"/>
  <c r="C224" i="73"/>
  <c r="D224" i="73" s="1"/>
  <c r="C90" i="72"/>
  <c r="C184" i="73"/>
  <c r="D184" i="73" s="1"/>
  <c r="C105" i="72"/>
  <c r="C93" i="73"/>
  <c r="D93" i="73" s="1"/>
  <c r="C62" i="72"/>
  <c r="C109" i="73"/>
  <c r="D109" i="73" s="1"/>
  <c r="C25" i="72"/>
  <c r="L571" i="2"/>
  <c r="L630" i="2" s="1"/>
  <c r="R565" i="2"/>
  <c r="R628" i="2" s="1"/>
  <c r="H216" i="1"/>
  <c r="H531" i="1"/>
  <c r="H530" i="1" s="1"/>
  <c r="F407" i="2"/>
  <c r="U391" i="5"/>
  <c r="L391" i="1"/>
  <c r="AE571" i="2"/>
  <c r="AE630" i="2" s="1"/>
  <c r="AD545" i="1"/>
  <c r="AD619" i="1" s="1"/>
  <c r="X536" i="5"/>
  <c r="X616" i="5" s="1"/>
  <c r="M536" i="5"/>
  <c r="M616" i="5" s="1"/>
  <c r="R562" i="5"/>
  <c r="R627" i="5" s="1"/>
  <c r="I349" i="2"/>
  <c r="R545" i="5"/>
  <c r="R619" i="5" s="1"/>
  <c r="J355" i="3"/>
  <c r="W371" i="3"/>
  <c r="J383" i="2"/>
  <c r="K374" i="3"/>
  <c r="AC364" i="3"/>
  <c r="W545" i="1"/>
  <c r="W619" i="1" s="1"/>
  <c r="AB364" i="3"/>
  <c r="S434" i="3"/>
  <c r="S67" i="2"/>
  <c r="V573" i="5"/>
  <c r="V571" i="5" s="1"/>
  <c r="V630" i="5" s="1"/>
  <c r="Y530" i="5"/>
  <c r="Y615" i="5" s="1"/>
  <c r="J67" i="1"/>
  <c r="O415" i="5"/>
  <c r="W213" i="3"/>
  <c r="J559" i="2"/>
  <c r="J626" i="2" s="1"/>
  <c r="W568" i="2"/>
  <c r="W629" i="2" s="1"/>
  <c r="AA355" i="3"/>
  <c r="N260" i="3"/>
  <c r="N258" i="3" s="1"/>
  <c r="N542" i="3" s="1"/>
  <c r="J434" i="3"/>
  <c r="K28" i="69" s="1"/>
  <c r="AE557" i="1"/>
  <c r="AE556" i="1" s="1"/>
  <c r="E368" i="3"/>
  <c r="N549" i="2"/>
  <c r="N620" i="2" s="1"/>
  <c r="D213" i="3"/>
  <c r="AB549" i="2"/>
  <c r="AB620" i="2" s="1"/>
  <c r="S237" i="3"/>
  <c r="K371" i="3"/>
  <c r="D374" i="3"/>
  <c r="D431" i="3"/>
  <c r="E27" i="67" s="1"/>
  <c r="J431" i="3"/>
  <c r="K27" i="69" s="1"/>
  <c r="X111" i="1"/>
  <c r="Z489" i="5"/>
  <c r="Z607" i="5" s="1"/>
  <c r="G434" i="3"/>
  <c r="G580" i="3" s="1"/>
  <c r="G637" i="3" s="1"/>
  <c r="O426" i="3"/>
  <c r="P25" i="69" s="1"/>
  <c r="AD426" i="3"/>
  <c r="AD577" i="3" s="1"/>
  <c r="N359" i="3"/>
  <c r="S426" i="3"/>
  <c r="K545" i="1"/>
  <c r="K619" i="1" s="1"/>
  <c r="AA536" i="5"/>
  <c r="AA616" i="5" s="1"/>
  <c r="O463" i="1"/>
  <c r="O602" i="1" s="1"/>
  <c r="M562" i="5"/>
  <c r="M627" i="5" s="1"/>
  <c r="I301" i="2"/>
  <c r="I300" i="2" s="1"/>
  <c r="V545" i="1"/>
  <c r="V619" i="1" s="1"/>
  <c r="J565" i="2"/>
  <c r="J628" i="2" s="1"/>
  <c r="Z213" i="3"/>
  <c r="J349" i="2"/>
  <c r="V349" i="2"/>
  <c r="AB374" i="3"/>
  <c r="D301" i="2"/>
  <c r="D300" i="2" s="1"/>
  <c r="Y260" i="3"/>
  <c r="Q355" i="3"/>
  <c r="U380" i="3"/>
  <c r="AA568" i="2"/>
  <c r="AA629" i="2" s="1"/>
  <c r="J568" i="2"/>
  <c r="J629" i="2" s="1"/>
  <c r="R431" i="3"/>
  <c r="I161" i="3"/>
  <c r="I509" i="3" s="1"/>
  <c r="I508" i="3" s="1"/>
  <c r="I610" i="3" s="1"/>
  <c r="O67" i="1"/>
  <c r="L463" i="1"/>
  <c r="L602" i="1" s="1"/>
  <c r="T298" i="1"/>
  <c r="N557" i="1"/>
  <c r="N556" i="1" s="1"/>
  <c r="AD374" i="3"/>
  <c r="K202" i="3"/>
  <c r="K528" i="3" s="1"/>
  <c r="Y355" i="3"/>
  <c r="C549" i="2"/>
  <c r="Y391" i="2"/>
  <c r="N349" i="2"/>
  <c r="O174" i="3"/>
  <c r="O516" i="3" s="1"/>
  <c r="S380" i="3"/>
  <c r="AA371" i="3"/>
  <c r="AC568" i="2"/>
  <c r="AC629" i="2" s="1"/>
  <c r="AA407" i="2"/>
  <c r="S213" i="3"/>
  <c r="AA367" i="2"/>
  <c r="AA558" i="2" s="1"/>
  <c r="R367" i="2"/>
  <c r="R558" i="2" s="1"/>
  <c r="T298" i="5"/>
  <c r="AC391" i="5"/>
  <c r="M216" i="1"/>
  <c r="P562" i="1"/>
  <c r="P627" i="1" s="1"/>
  <c r="E237" i="3"/>
  <c r="E230" i="3" s="1"/>
  <c r="E534" i="3" s="1"/>
  <c r="C545" i="5"/>
  <c r="C619" i="5" s="1"/>
  <c r="X371" i="3"/>
  <c r="P364" i="3"/>
  <c r="G269" i="1"/>
  <c r="G543" i="1" s="1"/>
  <c r="S567" i="2"/>
  <c r="J391" i="5"/>
  <c r="Q359" i="3"/>
  <c r="E67" i="1"/>
  <c r="I573" i="1"/>
  <c r="I571" i="1" s="1"/>
  <c r="I630" i="1" s="1"/>
  <c r="Z111" i="2"/>
  <c r="X415" i="2"/>
  <c r="J562" i="5"/>
  <c r="J627" i="5" s="1"/>
  <c r="I237" i="3"/>
  <c r="Q350" i="3"/>
  <c r="L213" i="3"/>
  <c r="O226" i="3"/>
  <c r="O533" i="3" s="1"/>
  <c r="T374" i="3"/>
  <c r="U367" i="2"/>
  <c r="U558" i="2" s="1"/>
  <c r="AC260" i="3"/>
  <c r="G374" i="3"/>
  <c r="Y399" i="2"/>
  <c r="X399" i="2"/>
  <c r="R434" i="3"/>
  <c r="R580" i="3" s="1"/>
  <c r="R637" i="3" s="1"/>
  <c r="G431" i="3"/>
  <c r="V18" i="69"/>
  <c r="V58" i="69" s="1"/>
  <c r="D368" i="3"/>
  <c r="AA426" i="3"/>
  <c r="AA577" i="3" s="1"/>
  <c r="AD434" i="3"/>
  <c r="AE28" i="69" s="1"/>
  <c r="AE563" i="3"/>
  <c r="AE560" i="3"/>
  <c r="AB391" i="1"/>
  <c r="AE569" i="3"/>
  <c r="AE492" i="3"/>
  <c r="AE511" i="3"/>
  <c r="AE513" i="3"/>
  <c r="H463" i="5"/>
  <c r="H602" i="5" s="1"/>
  <c r="AE130" i="3"/>
  <c r="AE486" i="3" s="1"/>
  <c r="AE514" i="3"/>
  <c r="AE368" i="3"/>
  <c r="AE532" i="3"/>
  <c r="AB536" i="5"/>
  <c r="AB616" i="5" s="1"/>
  <c r="AE480" i="3"/>
  <c r="AE512" i="3"/>
  <c r="AE491" i="3"/>
  <c r="AE566" i="3"/>
  <c r="AE527" i="3"/>
  <c r="AE574" i="3"/>
  <c r="AE631" i="3" s="1"/>
  <c r="AE572" i="3"/>
  <c r="AE510" i="3"/>
  <c r="AE493" i="3"/>
  <c r="Z67" i="1"/>
  <c r="G573" i="5"/>
  <c r="G571" i="5" s="1"/>
  <c r="G630" i="5" s="1"/>
  <c r="AC300" i="2"/>
  <c r="Z67" i="2"/>
  <c r="H298" i="1"/>
  <c r="L415" i="1"/>
  <c r="O216" i="5"/>
  <c r="F383" i="2"/>
  <c r="P391" i="5"/>
  <c r="X67" i="5"/>
  <c r="M530" i="1"/>
  <c r="P570" i="2"/>
  <c r="P568" i="2" s="1"/>
  <c r="P629" i="2" s="1"/>
  <c r="O562" i="5"/>
  <c r="O627" i="5" s="1"/>
  <c r="E565" i="2"/>
  <c r="E628" i="2" s="1"/>
  <c r="Q545" i="5"/>
  <c r="Q619" i="5" s="1"/>
  <c r="V367" i="2"/>
  <c r="V558" i="2" s="1"/>
  <c r="Z536" i="5"/>
  <c r="Z616" i="5" s="1"/>
  <c r="AC525" i="5"/>
  <c r="T67" i="1"/>
  <c r="AE573" i="1"/>
  <c r="AE571" i="1" s="1"/>
  <c r="AE630" i="1" s="1"/>
  <c r="V399" i="2"/>
  <c r="P415" i="5"/>
  <c r="K525" i="5"/>
  <c r="AD407" i="2"/>
  <c r="Y192" i="5"/>
  <c r="C557" i="1"/>
  <c r="C556" i="1" s="1"/>
  <c r="AE525" i="5"/>
  <c r="Q272" i="3"/>
  <c r="Q270" i="3" s="1"/>
  <c r="K562" i="1"/>
  <c r="K627" i="1" s="1"/>
  <c r="AC565" i="2"/>
  <c r="AC628" i="2" s="1"/>
  <c r="O530" i="5"/>
  <c r="O615" i="5" s="1"/>
  <c r="X192" i="5"/>
  <c r="L67" i="1"/>
  <c r="J463" i="1"/>
  <c r="J602" i="1" s="1"/>
  <c r="U298" i="1"/>
  <c r="AC298" i="1"/>
  <c r="J399" i="2"/>
  <c r="K192" i="5"/>
  <c r="G391" i="1"/>
  <c r="W562" i="2"/>
  <c r="W627" i="2" s="1"/>
  <c r="H562" i="1"/>
  <c r="H627" i="1" s="1"/>
  <c r="Z562" i="1"/>
  <c r="Z627" i="1" s="1"/>
  <c r="AC349" i="2"/>
  <c r="R545" i="1"/>
  <c r="R619" i="1" s="1"/>
  <c r="I67" i="3"/>
  <c r="V374" i="3"/>
  <c r="R568" i="2"/>
  <c r="R629" i="2" s="1"/>
  <c r="C536" i="5"/>
  <c r="C616" i="5" s="1"/>
  <c r="AE213" i="3"/>
  <c r="K562" i="5"/>
  <c r="K627" i="5" s="1"/>
  <c r="D549" i="2"/>
  <c r="D620" i="2" s="1"/>
  <c r="Q67" i="2"/>
  <c r="R549" i="2"/>
  <c r="R524" i="2" s="1"/>
  <c r="U549" i="2"/>
  <c r="U620" i="2" s="1"/>
  <c r="U613" i="2" s="1"/>
  <c r="U659" i="2" s="1"/>
  <c r="U64" i="44" s="1"/>
  <c r="AE545" i="5"/>
  <c r="AE619" i="5" s="1"/>
  <c r="P562" i="5"/>
  <c r="P627" i="5" s="1"/>
  <c r="R349" i="2"/>
  <c r="L301" i="2"/>
  <c r="L300" i="2" s="1"/>
  <c r="J545" i="1"/>
  <c r="J619" i="1" s="1"/>
  <c r="U301" i="2"/>
  <c r="U300" i="2" s="1"/>
  <c r="Q349" i="2"/>
  <c r="U349" i="2"/>
  <c r="X367" i="2"/>
  <c r="X558" i="2" s="1"/>
  <c r="R463" i="1"/>
  <c r="R602" i="1" s="1"/>
  <c r="AC545" i="5"/>
  <c r="AC619" i="5" s="1"/>
  <c r="AD568" i="2"/>
  <c r="AD629" i="2" s="1"/>
  <c r="U536" i="5"/>
  <c r="U616" i="5" s="1"/>
  <c r="Q464" i="2"/>
  <c r="Q463" i="2" s="1"/>
  <c r="Q602" i="2" s="1"/>
  <c r="Z463" i="1"/>
  <c r="Z602" i="1" s="1"/>
  <c r="AC67" i="1"/>
  <c r="I383" i="2"/>
  <c r="L399" i="2"/>
  <c r="V67" i="1"/>
  <c r="V216" i="1"/>
  <c r="AB67" i="2"/>
  <c r="K391" i="5"/>
  <c r="L545" i="1"/>
  <c r="L619" i="1" s="1"/>
  <c r="D545" i="5"/>
  <c r="D619" i="5" s="1"/>
  <c r="AB202" i="3"/>
  <c r="AB528" i="3" s="1"/>
  <c r="T192" i="5"/>
  <c r="R301" i="2"/>
  <c r="R300" i="2" s="1"/>
  <c r="L202" i="3"/>
  <c r="L528" i="3" s="1"/>
  <c r="E568" i="2"/>
  <c r="E629" i="2" s="1"/>
  <c r="V545" i="5"/>
  <c r="V619" i="5" s="1"/>
  <c r="W364" i="3"/>
  <c r="I385" i="3"/>
  <c r="AC350" i="3"/>
  <c r="Q524" i="2"/>
  <c r="V299" i="2"/>
  <c r="S463" i="2"/>
  <c r="S602" i="2" s="1"/>
  <c r="T525" i="5"/>
  <c r="H407" i="2"/>
  <c r="R391" i="1"/>
  <c r="L216" i="5"/>
  <c r="AC192" i="5"/>
  <c r="AA391" i="5"/>
  <c r="F67" i="2"/>
  <c r="AA300" i="2"/>
  <c r="N530" i="5"/>
  <c r="N615" i="5" s="1"/>
  <c r="T530" i="5"/>
  <c r="T615" i="5" s="1"/>
  <c r="G67" i="1"/>
  <c r="Y463" i="1"/>
  <c r="Y602" i="1" s="1"/>
  <c r="D391" i="5"/>
  <c r="U415" i="5"/>
  <c r="U297" i="5" s="1"/>
  <c r="F391" i="2"/>
  <c r="AA216" i="1"/>
  <c r="F380" i="3"/>
  <c r="F559" i="2"/>
  <c r="F626" i="2" s="1"/>
  <c r="L380" i="3"/>
  <c r="W367" i="2"/>
  <c r="W558" i="2" s="1"/>
  <c r="J174" i="3"/>
  <c r="J516" i="3" s="1"/>
  <c r="K15" i="68"/>
  <c r="T111" i="2"/>
  <c r="U67" i="1"/>
  <c r="S216" i="1"/>
  <c r="AE391" i="1"/>
  <c r="AE297" i="1" s="1"/>
  <c r="G34" i="66" s="1"/>
  <c r="P260" i="3"/>
  <c r="AA562" i="5"/>
  <c r="AA627" i="5" s="1"/>
  <c r="AB545" i="5"/>
  <c r="AB619" i="5" s="1"/>
  <c r="AD272" i="3"/>
  <c r="AD270" i="3" s="1"/>
  <c r="Y202" i="3"/>
  <c r="Y528" i="3" s="1"/>
  <c r="AB545" i="1"/>
  <c r="AB619" i="1" s="1"/>
  <c r="AD562" i="2"/>
  <c r="AD627" i="2" s="1"/>
  <c r="V536" i="5"/>
  <c r="V616" i="5" s="1"/>
  <c r="V508" i="39"/>
  <c r="AE111" i="40"/>
  <c r="AE4" i="40" s="1"/>
  <c r="I31" i="66"/>
  <c r="I29" i="66" s="1"/>
  <c r="I5" i="66" s="1"/>
  <c r="I2" i="66" s="1"/>
  <c r="O453" i="40"/>
  <c r="D30" i="66"/>
  <c r="L604" i="40"/>
  <c r="R399" i="2"/>
  <c r="P463" i="5"/>
  <c r="P602" i="5" s="1"/>
  <c r="S524" i="2"/>
  <c r="AB463" i="1"/>
  <c r="AB602" i="1" s="1"/>
  <c r="H192" i="5"/>
  <c r="R111" i="2"/>
  <c r="X111" i="2"/>
  <c r="AB573" i="1"/>
  <c r="AB571" i="1" s="1"/>
  <c r="AB630" i="1" s="1"/>
  <c r="X557" i="1"/>
  <c r="X556" i="1" s="1"/>
  <c r="L391" i="2"/>
  <c r="E407" i="2"/>
  <c r="Q471" i="65"/>
  <c r="J457" i="65"/>
  <c r="N5" i="65"/>
  <c r="E604" i="65"/>
  <c r="E658" i="65" s="1"/>
  <c r="H202" i="3"/>
  <c r="H528" i="3" s="1"/>
  <c r="AE349" i="2"/>
  <c r="R279" i="3"/>
  <c r="Y545" i="5"/>
  <c r="Y619" i="5" s="1"/>
  <c r="V269" i="1"/>
  <c r="V543" i="1" s="1"/>
  <c r="H502" i="41"/>
  <c r="H609" i="41" s="1"/>
  <c r="J178" i="3"/>
  <c r="J517" i="3" s="1"/>
  <c r="Z368" i="3"/>
  <c r="E269" i="1"/>
  <c r="E543" i="1" s="1"/>
  <c r="E541" i="1" s="1"/>
  <c r="G226" i="3"/>
  <c r="G533" i="3" s="1"/>
  <c r="J530" i="1"/>
  <c r="P545" i="5"/>
  <c r="P619" i="5" s="1"/>
  <c r="AE301" i="2"/>
  <c r="AE300" i="2" s="1"/>
  <c r="Q530" i="5"/>
  <c r="Q615" i="5" s="1"/>
  <c r="E301" i="2"/>
  <c r="E300" i="2" s="1"/>
  <c r="U202" i="3"/>
  <c r="U528" i="3" s="1"/>
  <c r="E559" i="2"/>
  <c r="E626" i="2" s="1"/>
  <c r="AD367" i="2"/>
  <c r="AD558" i="2" s="1"/>
  <c r="AA269" i="1"/>
  <c r="AA543" i="1" s="1"/>
  <c r="I536" i="5"/>
  <c r="I616" i="5" s="1"/>
  <c r="AA173" i="41"/>
  <c r="AA111" i="41" s="1"/>
  <c r="AA4" i="41" s="1"/>
  <c r="W111" i="39"/>
  <c r="W4" i="39" s="1"/>
  <c r="S453" i="40"/>
  <c r="AC453" i="40"/>
  <c r="N463" i="1"/>
  <c r="N602" i="1" s="1"/>
  <c r="Q604" i="65"/>
  <c r="Q658" i="65" s="1"/>
  <c r="K391" i="1"/>
  <c r="T216" i="5"/>
  <c r="Z298" i="1"/>
  <c r="Y67" i="1"/>
  <c r="R415" i="2"/>
  <c r="AA530" i="5"/>
  <c r="AA615" i="5" s="1"/>
  <c r="AE407" i="2"/>
  <c r="U7" i="65"/>
  <c r="L5" i="65"/>
  <c r="E7" i="65"/>
  <c r="P269" i="1"/>
  <c r="P543" i="1" s="1"/>
  <c r="F301" i="2"/>
  <c r="F300" i="2" s="1"/>
  <c r="C237" i="3"/>
  <c r="Q279" i="3"/>
  <c r="E549" i="2"/>
  <c r="E620" i="2" s="1"/>
  <c r="G237" i="3"/>
  <c r="J525" i="5"/>
  <c r="J549" i="2"/>
  <c r="J620" i="2" s="1"/>
  <c r="R202" i="3"/>
  <c r="R528" i="3" s="1"/>
  <c r="O371" i="3"/>
  <c r="X568" i="2"/>
  <c r="X629" i="2" s="1"/>
  <c r="AD137" i="3"/>
  <c r="AD487" i="3" s="1"/>
  <c r="V18" i="67"/>
  <c r="V59" i="67" s="1"/>
  <c r="V93" i="67"/>
  <c r="S31" i="3"/>
  <c r="S460" i="3" s="1"/>
  <c r="T19" i="69"/>
  <c r="T18" i="69" s="1"/>
  <c r="T58" i="69" s="1"/>
  <c r="T19" i="67"/>
  <c r="T92" i="67" s="1"/>
  <c r="AC465" i="3"/>
  <c r="AD17" i="69"/>
  <c r="AD17" i="67"/>
  <c r="W31" i="3"/>
  <c r="X19" i="69"/>
  <c r="X18" i="69" s="1"/>
  <c r="X58" i="69" s="1"/>
  <c r="X19" i="67"/>
  <c r="X92" i="67" s="1"/>
  <c r="AC552" i="3"/>
  <c r="AC621" i="3" s="1"/>
  <c r="AE191" i="2"/>
  <c r="D33" i="66" s="1"/>
  <c r="L552" i="3"/>
  <c r="L621" i="3" s="1"/>
  <c r="AA552" i="3"/>
  <c r="AA621" i="3" s="1"/>
  <c r="T545" i="5"/>
  <c r="T619" i="5" s="1"/>
  <c r="Q552" i="3"/>
  <c r="Q621" i="3" s="1"/>
  <c r="N536" i="5"/>
  <c r="N616" i="5" s="1"/>
  <c r="AD552" i="3"/>
  <c r="AD621" i="3" s="1"/>
  <c r="I552" i="3"/>
  <c r="I621" i="3" s="1"/>
  <c r="R536" i="5"/>
  <c r="R616" i="5" s="1"/>
  <c r="O580" i="3"/>
  <c r="O637" i="3" s="1"/>
  <c r="P28" i="69"/>
  <c r="P28" i="67"/>
  <c r="AD580" i="3"/>
  <c r="AD637" i="3" s="1"/>
  <c r="S579" i="3"/>
  <c r="S636" i="3" s="1"/>
  <c r="T27" i="69"/>
  <c r="T27" i="67"/>
  <c r="Z579" i="3"/>
  <c r="Z636" i="3" s="1"/>
  <c r="AA27" i="69"/>
  <c r="AA27" i="67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K28" i="67"/>
  <c r="Z580" i="3"/>
  <c r="Z637" i="3" s="1"/>
  <c r="AA28" i="69"/>
  <c r="AA28" i="67"/>
  <c r="AE580" i="5"/>
  <c r="AE637" i="5" s="1"/>
  <c r="F28" i="66"/>
  <c r="F28" i="68"/>
  <c r="Y465" i="3"/>
  <c r="Z17" i="69"/>
  <c r="Z17" i="67"/>
  <c r="AE465" i="5"/>
  <c r="F17" i="68"/>
  <c r="F17" i="66"/>
  <c r="K21" i="66"/>
  <c r="R26" i="66" s="1"/>
  <c r="S26" i="66" s="1"/>
  <c r="AB16" i="69"/>
  <c r="AB16" i="67"/>
  <c r="AE111" i="1"/>
  <c r="G31" i="66"/>
  <c r="J465" i="3"/>
  <c r="K17" i="69"/>
  <c r="K17" i="67"/>
  <c r="L31" i="3"/>
  <c r="L460" i="3" s="1"/>
  <c r="M19" i="69"/>
  <c r="M18" i="69" s="1"/>
  <c r="M58" i="69" s="1"/>
  <c r="M19" i="67"/>
  <c r="M92" i="67" s="1"/>
  <c r="H465" i="3"/>
  <c r="I17" i="69"/>
  <c r="I17" i="67"/>
  <c r="AF16" i="69"/>
  <c r="AF16" i="67"/>
  <c r="W16" i="69"/>
  <c r="W16" i="67"/>
  <c r="E31" i="3"/>
  <c r="E460" i="3" s="1"/>
  <c r="F19" i="69"/>
  <c r="F18" i="69" s="1"/>
  <c r="F58" i="69" s="1"/>
  <c r="F19" i="67"/>
  <c r="F92" i="67" s="1"/>
  <c r="F604" i="39"/>
  <c r="S67" i="1"/>
  <c r="M16" i="69"/>
  <c r="M16" i="67"/>
  <c r="F465" i="3"/>
  <c r="G17" i="69"/>
  <c r="G17" i="67"/>
  <c r="H31" i="3"/>
  <c r="I19" i="69"/>
  <c r="I18" i="69" s="1"/>
  <c r="I58" i="69" s="1"/>
  <c r="I19" i="67"/>
  <c r="I92" i="67" s="1"/>
  <c r="V67" i="2"/>
  <c r="W67" i="1"/>
  <c r="R16" i="69"/>
  <c r="R16" i="67"/>
  <c r="G465" i="3"/>
  <c r="H17" i="69"/>
  <c r="H17" i="67"/>
  <c r="AE111" i="5"/>
  <c r="F30" i="66"/>
  <c r="F29" i="66" s="1"/>
  <c r="Z415" i="1"/>
  <c r="N111" i="2"/>
  <c r="V463" i="1"/>
  <c r="V602" i="1" s="1"/>
  <c r="AC16" i="69"/>
  <c r="AC16" i="67"/>
  <c r="AD465" i="3"/>
  <c r="AE17" i="69"/>
  <c r="AE17" i="67"/>
  <c r="AA31" i="3"/>
  <c r="AA460" i="3" s="1"/>
  <c r="AB19" i="69"/>
  <c r="AB18" i="69" s="1"/>
  <c r="AB58" i="69" s="1"/>
  <c r="AB19" i="67"/>
  <c r="AB92" i="67" s="1"/>
  <c r="E465" i="3"/>
  <c r="F17" i="69"/>
  <c r="F17" i="67"/>
  <c r="Y31" i="3"/>
  <c r="Y460" i="3" s="1"/>
  <c r="Z19" i="69"/>
  <c r="Z18" i="69" s="1"/>
  <c r="Z58" i="69" s="1"/>
  <c r="Z19" i="67"/>
  <c r="Z92" i="67" s="1"/>
  <c r="V464" i="3"/>
  <c r="K465" i="3"/>
  <c r="L17" i="69"/>
  <c r="L17" i="67"/>
  <c r="AE465" i="3"/>
  <c r="AF17" i="69"/>
  <c r="AF17" i="67"/>
  <c r="L465" i="3"/>
  <c r="M17" i="69"/>
  <c r="M17" i="67"/>
  <c r="W465" i="3"/>
  <c r="X17" i="69"/>
  <c r="X17" i="67"/>
  <c r="T16" i="69"/>
  <c r="T16" i="67"/>
  <c r="I465" i="3"/>
  <c r="J17" i="69"/>
  <c r="J17" i="67"/>
  <c r="D16" i="68"/>
  <c r="D16" i="66"/>
  <c r="AD19" i="69"/>
  <c r="AD18" i="69" s="1"/>
  <c r="AD58" i="69" s="1"/>
  <c r="AD19" i="67"/>
  <c r="AD92" i="67" s="1"/>
  <c r="V16" i="69"/>
  <c r="V16" i="67"/>
  <c r="D12" i="66"/>
  <c r="D12" i="68"/>
  <c r="O465" i="3"/>
  <c r="P17" i="69"/>
  <c r="P17" i="67"/>
  <c r="E464" i="3"/>
  <c r="F16" i="69"/>
  <c r="F16" i="67"/>
  <c r="Z16" i="69"/>
  <c r="Z16" i="67"/>
  <c r="K464" i="3"/>
  <c r="L16" i="69"/>
  <c r="L16" i="67"/>
  <c r="K16" i="69"/>
  <c r="K16" i="67"/>
  <c r="O464" i="3"/>
  <c r="P16" i="69"/>
  <c r="P16" i="67"/>
  <c r="AE367" i="2"/>
  <c r="AE558" i="2" s="1"/>
  <c r="P552" i="3"/>
  <c r="P621" i="3" s="1"/>
  <c r="R552" i="3"/>
  <c r="R621" i="3" s="1"/>
  <c r="K549" i="2"/>
  <c r="K620" i="2" s="1"/>
  <c r="T536" i="5"/>
  <c r="T616" i="5" s="1"/>
  <c r="AD260" i="3"/>
  <c r="AE549" i="2"/>
  <c r="AE620" i="2" s="1"/>
  <c r="AE613" i="2" s="1"/>
  <c r="AE659" i="2" s="1"/>
  <c r="AE64" i="44" s="1"/>
  <c r="L549" i="2"/>
  <c r="L620" i="2" s="1"/>
  <c r="W549" i="2"/>
  <c r="W620" i="2" s="1"/>
  <c r="W613" i="2" s="1"/>
  <c r="W659" i="2" s="1"/>
  <c r="W64" i="44" s="1"/>
  <c r="Y552" i="3"/>
  <c r="Y621" i="3" s="1"/>
  <c r="F552" i="3"/>
  <c r="F621" i="3" s="1"/>
  <c r="N552" i="3"/>
  <c r="N621" i="3" s="1"/>
  <c r="AC549" i="2"/>
  <c r="AC620" i="2" s="1"/>
  <c r="S552" i="3"/>
  <c r="S621" i="3" s="1"/>
  <c r="W237" i="3"/>
  <c r="S374" i="3"/>
  <c r="X559" i="2"/>
  <c r="X626" i="2" s="1"/>
  <c r="AC571" i="2"/>
  <c r="AC630" i="2" s="1"/>
  <c r="K559" i="2"/>
  <c r="K626" i="2" s="1"/>
  <c r="K568" i="2"/>
  <c r="K629" i="2" s="1"/>
  <c r="J536" i="5"/>
  <c r="J616" i="5" s="1"/>
  <c r="I568" i="2"/>
  <c r="I629" i="2" s="1"/>
  <c r="W571" i="2"/>
  <c r="W630" i="2" s="1"/>
  <c r="D349" i="2"/>
  <c r="D579" i="3"/>
  <c r="D636" i="3" s="1"/>
  <c r="E27" i="69"/>
  <c r="J579" i="3"/>
  <c r="J636" i="3" s="1"/>
  <c r="F25" i="66"/>
  <c r="F25" i="68"/>
  <c r="AD508" i="39"/>
  <c r="AD471" i="39" s="1"/>
  <c r="AD455" i="39" s="1"/>
  <c r="AD453" i="39" s="1"/>
  <c r="J161" i="3"/>
  <c r="J509" i="3" s="1"/>
  <c r="J508" i="3" s="1"/>
  <c r="J610" i="3" s="1"/>
  <c r="E161" i="3"/>
  <c r="H28" i="69"/>
  <c r="H28" i="67"/>
  <c r="X580" i="3"/>
  <c r="X637" i="3" s="1"/>
  <c r="Y28" i="69"/>
  <c r="Y28" i="67"/>
  <c r="AE25" i="69"/>
  <c r="AE25" i="67"/>
  <c r="AE98" i="67" s="1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G174" i="3"/>
  <c r="G516" i="3" s="1"/>
  <c r="H349" i="2"/>
  <c r="C349" i="2"/>
  <c r="N571" i="2"/>
  <c r="N630" i="2" s="1"/>
  <c r="C571" i="2"/>
  <c r="C630" i="2" s="1"/>
  <c r="AE579" i="2"/>
  <c r="D27" i="68"/>
  <c r="D27" i="66"/>
  <c r="D24" i="66" s="1"/>
  <c r="K580" i="3"/>
  <c r="K637" i="3" s="1"/>
  <c r="L28" i="69"/>
  <c r="L28" i="67"/>
  <c r="AA580" i="3"/>
  <c r="AA637" i="3" s="1"/>
  <c r="AB28" i="69"/>
  <c r="AB28" i="67"/>
  <c r="E489" i="5"/>
  <c r="E607" i="5" s="1"/>
  <c r="AB489" i="5"/>
  <c r="AB607" i="5" s="1"/>
  <c r="M508" i="39"/>
  <c r="M610" i="39" s="1"/>
  <c r="M604" i="39" s="1"/>
  <c r="D25" i="69"/>
  <c r="D25" i="67"/>
  <c r="T25" i="69"/>
  <c r="T25" i="67"/>
  <c r="X508" i="39"/>
  <c r="X610" i="39" s="1"/>
  <c r="X604" i="39" s="1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Z111" i="1"/>
  <c r="Y489" i="5"/>
  <c r="Y607" i="5" s="1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U508" i="39"/>
  <c r="AE111" i="39"/>
  <c r="AE4" i="39" s="1"/>
  <c r="H31" i="66"/>
  <c r="H29" i="66" s="1"/>
  <c r="H5" i="66" s="1"/>
  <c r="X31" i="3"/>
  <c r="X460" i="3" s="1"/>
  <c r="Y19" i="69"/>
  <c r="Y18" i="69" s="1"/>
  <c r="Y58" i="69" s="1"/>
  <c r="Y19" i="67"/>
  <c r="Y92" i="67" s="1"/>
  <c r="D19" i="69"/>
  <c r="D18" i="69" s="1"/>
  <c r="D58" i="69" s="1"/>
  <c r="D19" i="67"/>
  <c r="D92" i="67" s="1"/>
  <c r="AB465" i="3"/>
  <c r="AC17" i="69"/>
  <c r="AC17" i="67"/>
  <c r="K14" i="66"/>
  <c r="K10" i="68"/>
  <c r="K15" i="66"/>
  <c r="R24" i="66" s="1"/>
  <c r="S24" i="66" s="1"/>
  <c r="S16" i="69"/>
  <c r="S16" i="67"/>
  <c r="Z31" i="3"/>
  <c r="Z460" i="3" s="1"/>
  <c r="AA19" i="69"/>
  <c r="AA18" i="69" s="1"/>
  <c r="AA58" i="69" s="1"/>
  <c r="AA19" i="67"/>
  <c r="AA92" i="67" s="1"/>
  <c r="C465" i="3"/>
  <c r="D17" i="69"/>
  <c r="D17" i="67"/>
  <c r="D19" i="66"/>
  <c r="D18" i="66" s="1"/>
  <c r="D19" i="68"/>
  <c r="AB31" i="3"/>
  <c r="AC19" i="69"/>
  <c r="AC18" i="69" s="1"/>
  <c r="AC58" i="69" s="1"/>
  <c r="AC19" i="67"/>
  <c r="AC92" i="67" s="1"/>
  <c r="P465" i="3"/>
  <c r="Q17" i="69"/>
  <c r="Q17" i="67"/>
  <c r="P31" i="3"/>
  <c r="P460" i="3" s="1"/>
  <c r="Q19" i="69"/>
  <c r="Q18" i="69" s="1"/>
  <c r="Q58" i="69" s="1"/>
  <c r="Q19" i="67"/>
  <c r="Q92" i="67" s="1"/>
  <c r="AC464" i="3"/>
  <c r="AD16" i="69"/>
  <c r="AD16" i="67"/>
  <c r="I604" i="39"/>
  <c r="E463" i="1"/>
  <c r="E602" i="1" s="1"/>
  <c r="I7" i="1"/>
  <c r="F463" i="1"/>
  <c r="F602" i="1" s="1"/>
  <c r="O31" i="3"/>
  <c r="O460" i="3" s="1"/>
  <c r="P19" i="69"/>
  <c r="P18" i="69" s="1"/>
  <c r="P58" i="69" s="1"/>
  <c r="P19" i="67"/>
  <c r="P92" i="67" s="1"/>
  <c r="AE31" i="3"/>
  <c r="AF19" i="69"/>
  <c r="AF18" i="69" s="1"/>
  <c r="AF58" i="69" s="1"/>
  <c r="AF19" i="67"/>
  <c r="AF92" i="67" s="1"/>
  <c r="Q465" i="3"/>
  <c r="R17" i="69"/>
  <c r="R17" i="67"/>
  <c r="W463" i="1"/>
  <c r="W602" i="1" s="1"/>
  <c r="D31" i="3"/>
  <c r="E19" i="69"/>
  <c r="E18" i="69" s="1"/>
  <c r="E58" i="69" s="1"/>
  <c r="E19" i="67"/>
  <c r="E92" i="67" s="1"/>
  <c r="V465" i="3"/>
  <c r="W17" i="69"/>
  <c r="W17" i="67"/>
  <c r="AA415" i="1"/>
  <c r="K31" i="3"/>
  <c r="L19" i="69"/>
  <c r="L18" i="69" s="1"/>
  <c r="L58" i="69" s="1"/>
  <c r="L19" i="67"/>
  <c r="L92" i="67" s="1"/>
  <c r="AE31" i="5"/>
  <c r="F19" i="66"/>
  <c r="F19" i="68"/>
  <c r="F18" i="68" s="1"/>
  <c r="D463" i="5"/>
  <c r="D602" i="5" s="1"/>
  <c r="G19" i="68"/>
  <c r="G18" i="68" s="1"/>
  <c r="G19" i="66"/>
  <c r="G18" i="66" s="1"/>
  <c r="AC7" i="1"/>
  <c r="X465" i="3"/>
  <c r="Y17" i="69"/>
  <c r="Y17" i="67"/>
  <c r="I67" i="1"/>
  <c r="G16" i="69"/>
  <c r="G16" i="67"/>
  <c r="R31" i="3"/>
  <c r="R460" i="3" s="1"/>
  <c r="S19" i="69"/>
  <c r="S18" i="69" s="1"/>
  <c r="S58" i="69" s="1"/>
  <c r="S19" i="67"/>
  <c r="S92" i="67" s="1"/>
  <c r="M31" i="3"/>
  <c r="N19" i="69"/>
  <c r="N18" i="69" s="1"/>
  <c r="N58" i="69" s="1"/>
  <c r="N19" i="67"/>
  <c r="N92" i="67" s="1"/>
  <c r="T465" i="3"/>
  <c r="U17" i="69"/>
  <c r="U17" i="67"/>
  <c r="D530" i="5"/>
  <c r="D615" i="5" s="1"/>
  <c r="S465" i="3"/>
  <c r="T17" i="69"/>
  <c r="T17" i="67"/>
  <c r="T31" i="3"/>
  <c r="T460" i="3" s="1"/>
  <c r="U19" i="69"/>
  <c r="U18" i="69" s="1"/>
  <c r="U58" i="69" s="1"/>
  <c r="U19" i="67"/>
  <c r="U92" i="67" s="1"/>
  <c r="AA465" i="3"/>
  <c r="AB17" i="69"/>
  <c r="AB17" i="67"/>
  <c r="D465" i="3"/>
  <c r="E17" i="69"/>
  <c r="E17" i="67"/>
  <c r="H464" i="3"/>
  <c r="I16" i="69"/>
  <c r="I16" i="67"/>
  <c r="I464" i="3"/>
  <c r="J16" i="69"/>
  <c r="J16" i="67"/>
  <c r="J31" i="3"/>
  <c r="J460" i="3" s="1"/>
  <c r="K19" i="69"/>
  <c r="K18" i="69" s="1"/>
  <c r="K58" i="69" s="1"/>
  <c r="K19" i="67"/>
  <c r="K92" i="67" s="1"/>
  <c r="G464" i="3"/>
  <c r="H16" i="69"/>
  <c r="H16" i="67"/>
  <c r="O391" i="5"/>
  <c r="M464" i="3"/>
  <c r="N16" i="69"/>
  <c r="N16" i="67"/>
  <c r="O16" i="69"/>
  <c r="O16" i="67"/>
  <c r="M465" i="3"/>
  <c r="N17" i="69"/>
  <c r="N17" i="67"/>
  <c r="F367" i="2"/>
  <c r="F558" i="2" s="1"/>
  <c r="J552" i="3"/>
  <c r="J621" i="3" s="1"/>
  <c r="Q536" i="5"/>
  <c r="Q616" i="5" s="1"/>
  <c r="AE202" i="3"/>
  <c r="Z552" i="3"/>
  <c r="Z621" i="3" s="1"/>
  <c r="Y549" i="2"/>
  <c r="Y620" i="2" s="1"/>
  <c r="H536" i="5"/>
  <c r="H616" i="5" s="1"/>
  <c r="E552" i="3"/>
  <c r="E621" i="3" s="1"/>
  <c r="V549" i="2"/>
  <c r="V620" i="2" s="1"/>
  <c r="V613" i="2" s="1"/>
  <c r="V659" i="2" s="1"/>
  <c r="V64" i="44" s="1"/>
  <c r="J195" i="3"/>
  <c r="J193" i="3" s="1"/>
  <c r="J526" i="3" s="1"/>
  <c r="U552" i="3"/>
  <c r="U621" i="3" s="1"/>
  <c r="V552" i="3"/>
  <c r="V621" i="3" s="1"/>
  <c r="X552" i="3"/>
  <c r="X621" i="3" s="1"/>
  <c r="F272" i="3"/>
  <c r="F270" i="3" s="1"/>
  <c r="AC270" i="3"/>
  <c r="W545" i="5"/>
  <c r="W619" i="5" s="1"/>
  <c r="M260" i="3"/>
  <c r="N226" i="3"/>
  <c r="N533" i="3" s="1"/>
  <c r="X374" i="3"/>
  <c r="AA545" i="5"/>
  <c r="AA619" i="5" s="1"/>
  <c r="F237" i="3"/>
  <c r="F230" i="3" s="1"/>
  <c r="F534" i="3" s="1"/>
  <c r="D552" i="3"/>
  <c r="D621" i="3" s="1"/>
  <c r="O368" i="3"/>
  <c r="I377" i="3"/>
  <c r="AA562" i="2"/>
  <c r="AA627" i="2" s="1"/>
  <c r="H434" i="3"/>
  <c r="W580" i="3"/>
  <c r="W637" i="3" s="1"/>
  <c r="X28" i="69"/>
  <c r="X28" i="67"/>
  <c r="H111" i="1"/>
  <c r="AE579" i="5"/>
  <c r="AE636" i="5" s="1"/>
  <c r="F27" i="68"/>
  <c r="F27" i="66"/>
  <c r="Q579" i="3"/>
  <c r="Q636" i="3" s="1"/>
  <c r="R27" i="69"/>
  <c r="R27" i="67"/>
  <c r="O579" i="3"/>
  <c r="O636" i="3" s="1"/>
  <c r="P27" i="69"/>
  <c r="P27" i="67"/>
  <c r="AE111" i="41"/>
  <c r="AE4" i="41" s="1"/>
  <c r="J31" i="66"/>
  <c r="J29" i="66" s="1"/>
  <c r="J5" i="66" s="1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8"/>
  <c r="G27" i="66"/>
  <c r="S28" i="67"/>
  <c r="G579" i="3"/>
  <c r="G636" i="3" s="1"/>
  <c r="H27" i="69"/>
  <c r="H27" i="67"/>
  <c r="AE580" i="1"/>
  <c r="AE637" i="1" s="1"/>
  <c r="G28" i="68"/>
  <c r="G28" i="66"/>
  <c r="G31" i="3"/>
  <c r="G460" i="3" s="1"/>
  <c r="H19" i="69"/>
  <c r="H18" i="69" s="1"/>
  <c r="H58" i="69" s="1"/>
  <c r="H19" i="67"/>
  <c r="H92" i="67" s="1"/>
  <c r="K10" i="66"/>
  <c r="K21" i="68"/>
  <c r="F16" i="68"/>
  <c r="K16" i="68" s="1"/>
  <c r="F16" i="66"/>
  <c r="D29" i="66"/>
  <c r="Q31" i="3"/>
  <c r="Q460" i="3" s="1"/>
  <c r="R19" i="69"/>
  <c r="R18" i="69" s="1"/>
  <c r="R58" i="69" s="1"/>
  <c r="R19" i="67"/>
  <c r="R92" i="67" s="1"/>
  <c r="N31" i="3"/>
  <c r="O19" i="69"/>
  <c r="O18" i="69" s="1"/>
  <c r="O58" i="69" s="1"/>
  <c r="O19" i="67"/>
  <c r="O92" i="67" s="1"/>
  <c r="P67" i="5"/>
  <c r="U465" i="3"/>
  <c r="V17" i="69"/>
  <c r="V17" i="67"/>
  <c r="AC457" i="1"/>
  <c r="AE464" i="3"/>
  <c r="N67" i="1"/>
  <c r="AE16" i="69"/>
  <c r="AE16" i="67"/>
  <c r="Q16" i="69"/>
  <c r="Q16" i="67"/>
  <c r="U16" i="69"/>
  <c r="U16" i="67"/>
  <c r="AE465" i="1"/>
  <c r="AE463" i="1" s="1"/>
  <c r="AE602" i="1" s="1"/>
  <c r="G17" i="68"/>
  <c r="G17" i="66"/>
  <c r="AD31" i="3"/>
  <c r="AD460" i="3" s="1"/>
  <c r="AE19" i="69"/>
  <c r="AE18" i="69" s="1"/>
  <c r="AE58" i="69" s="1"/>
  <c r="AE19" i="67"/>
  <c r="AE92" i="67" s="1"/>
  <c r="Z465" i="3"/>
  <c r="Z463" i="3" s="1"/>
  <c r="Z602" i="3" s="1"/>
  <c r="AA17" i="69"/>
  <c r="AA17" i="67"/>
  <c r="X16" i="69"/>
  <c r="X16" i="67"/>
  <c r="AE465" i="2"/>
  <c r="D17" i="66"/>
  <c r="D17" i="68"/>
  <c r="K17" i="68" s="1"/>
  <c r="I31" i="3"/>
  <c r="I460" i="3" s="1"/>
  <c r="J19" i="69"/>
  <c r="J18" i="69" s="1"/>
  <c r="J58" i="69" s="1"/>
  <c r="J19" i="67"/>
  <c r="J92" i="67" s="1"/>
  <c r="R465" i="3"/>
  <c r="S17" i="69"/>
  <c r="S17" i="67"/>
  <c r="N465" i="3"/>
  <c r="O17" i="69"/>
  <c r="O17" i="67"/>
  <c r="D464" i="3"/>
  <c r="E16" i="69"/>
  <c r="E16" i="67"/>
  <c r="V31" i="3"/>
  <c r="V460" i="3" s="1"/>
  <c r="W19" i="69"/>
  <c r="W18" i="69" s="1"/>
  <c r="W58" i="69" s="1"/>
  <c r="W19" i="67"/>
  <c r="W92" i="67" s="1"/>
  <c r="Y16" i="69"/>
  <c r="Y16" i="67"/>
  <c r="E355" i="3"/>
  <c r="AD349" i="2"/>
  <c r="T552" i="3"/>
  <c r="T621" i="3" s="1"/>
  <c r="K552" i="3"/>
  <c r="K621" i="3" s="1"/>
  <c r="H552" i="3"/>
  <c r="H621" i="3" s="1"/>
  <c r="G552" i="3"/>
  <c r="G621" i="3" s="1"/>
  <c r="AE552" i="3"/>
  <c r="AE621" i="3" s="1"/>
  <c r="M552" i="3"/>
  <c r="M621" i="3" s="1"/>
  <c r="W552" i="3"/>
  <c r="W621" i="3" s="1"/>
  <c r="AB552" i="3"/>
  <c r="AB621" i="3" s="1"/>
  <c r="K269" i="1"/>
  <c r="K543" i="1" s="1"/>
  <c r="T562" i="5"/>
  <c r="T627" i="5" s="1"/>
  <c r="C568" i="2"/>
  <c r="C629" i="2" s="1"/>
  <c r="K562" i="2"/>
  <c r="K627" i="2" s="1"/>
  <c r="M401" i="3"/>
  <c r="O552" i="3"/>
  <c r="O621" i="3" s="1"/>
  <c r="S562" i="2"/>
  <c r="S627" i="2" s="1"/>
  <c r="O536" i="5"/>
  <c r="O616" i="5" s="1"/>
  <c r="Y374" i="3"/>
  <c r="AD549" i="2"/>
  <c r="AD620" i="2" s="1"/>
  <c r="AD613" i="2" s="1"/>
  <c r="AD659" i="2" s="1"/>
  <c r="AD64" i="44" s="1"/>
  <c r="Y562" i="1"/>
  <c r="Y627" i="1" s="1"/>
  <c r="O562" i="1"/>
  <c r="O627" i="1" s="1"/>
  <c r="L545" i="5"/>
  <c r="L619" i="5" s="1"/>
  <c r="F269" i="1"/>
  <c r="F543" i="1" s="1"/>
  <c r="F541" i="1" s="1"/>
  <c r="F617" i="1" s="1"/>
  <c r="F431" i="3"/>
  <c r="R579" i="3"/>
  <c r="R636" i="3" s="1"/>
  <c r="S27" i="69"/>
  <c r="S27" i="67"/>
  <c r="H426" i="3"/>
  <c r="P580" i="3"/>
  <c r="P637" i="3" s="1"/>
  <c r="Q28" i="69"/>
  <c r="Q28" i="67"/>
  <c r="W426" i="3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U431" i="3"/>
  <c r="AD431" i="3"/>
  <c r="S580" i="3"/>
  <c r="S637" i="3" s="1"/>
  <c r="T28" i="69"/>
  <c r="T28" i="67"/>
  <c r="L25" i="69"/>
  <c r="L25" i="67"/>
  <c r="AB25" i="67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F31" i="3"/>
  <c r="F460" i="3" s="1"/>
  <c r="G19" i="69"/>
  <c r="G19" i="67"/>
  <c r="G92" i="67" s="1"/>
  <c r="G12" i="68"/>
  <c r="G11" i="68" s="1"/>
  <c r="G12" i="66"/>
  <c r="G11" i="66" s="1"/>
  <c r="G18" i="69"/>
  <c r="G58" i="69" s="1"/>
  <c r="K14" i="68"/>
  <c r="D391" i="1"/>
  <c r="D297" i="1" s="1"/>
  <c r="AA391" i="1"/>
  <c r="W391" i="1"/>
  <c r="D562" i="1"/>
  <c r="D627" i="1" s="1"/>
  <c r="Y391" i="1"/>
  <c r="Y297" i="1" s="1"/>
  <c r="O391" i="1"/>
  <c r="AE562" i="1"/>
  <c r="AE627" i="1" s="1"/>
  <c r="AC391" i="1"/>
  <c r="P298" i="1"/>
  <c r="P297" i="1" s="1"/>
  <c r="AD298" i="1"/>
  <c r="D359" i="3"/>
  <c r="Y297" i="5"/>
  <c r="Z562" i="5"/>
  <c r="Z627" i="5" s="1"/>
  <c r="N562" i="5"/>
  <c r="N627" i="5" s="1"/>
  <c r="AE298" i="5"/>
  <c r="F298" i="5"/>
  <c r="F297" i="5" s="1"/>
  <c r="S298" i="5"/>
  <c r="V298" i="5"/>
  <c r="W298" i="5"/>
  <c r="P557" i="5"/>
  <c r="P556" i="5" s="1"/>
  <c r="P625" i="5" s="1"/>
  <c r="S417" i="3"/>
  <c r="S573" i="3" s="1"/>
  <c r="S571" i="3" s="1"/>
  <c r="S630" i="3" s="1"/>
  <c r="V401" i="3"/>
  <c r="V567" i="3" s="1"/>
  <c r="V565" i="3" s="1"/>
  <c r="V628" i="3" s="1"/>
  <c r="H401" i="3"/>
  <c r="C401" i="3"/>
  <c r="X298" i="65"/>
  <c r="X297" i="65" s="1"/>
  <c r="O298" i="65"/>
  <c r="O297" i="65" s="1"/>
  <c r="K359" i="3"/>
  <c r="K358" i="3" s="1"/>
  <c r="U359" i="3"/>
  <c r="U358" i="3" s="1"/>
  <c r="I359" i="3"/>
  <c r="I358" i="3" s="1"/>
  <c r="H359" i="3"/>
  <c r="K298" i="65"/>
  <c r="K297" i="65" s="1"/>
  <c r="K4" i="65" s="1"/>
  <c r="W415" i="2"/>
  <c r="AE415" i="2"/>
  <c r="Y417" i="3"/>
  <c r="AA417" i="3"/>
  <c r="AC415" i="2"/>
  <c r="AA415" i="2"/>
  <c r="N415" i="2"/>
  <c r="C415" i="2"/>
  <c r="AC407" i="2"/>
  <c r="C409" i="3"/>
  <c r="Z409" i="3"/>
  <c r="Z570" i="3" s="1"/>
  <c r="Z568" i="3" s="1"/>
  <c r="Z629" i="3" s="1"/>
  <c r="AB409" i="3"/>
  <c r="AB407" i="2"/>
  <c r="P409" i="3"/>
  <c r="I407" i="2"/>
  <c r="X407" i="2"/>
  <c r="C407" i="2"/>
  <c r="O409" i="3"/>
  <c r="O570" i="3" s="1"/>
  <c r="O568" i="3" s="1"/>
  <c r="O629" i="3" s="1"/>
  <c r="H409" i="3"/>
  <c r="H570" i="3" s="1"/>
  <c r="M409" i="3"/>
  <c r="U568" i="2"/>
  <c r="U629" i="2" s="1"/>
  <c r="Z565" i="2"/>
  <c r="Z628" i="2" s="1"/>
  <c r="L565" i="2"/>
  <c r="L628" i="2" s="1"/>
  <c r="U565" i="2"/>
  <c r="U628" i="2" s="1"/>
  <c r="S565" i="2"/>
  <c r="S628" i="2" s="1"/>
  <c r="Q391" i="2"/>
  <c r="AD391" i="2"/>
  <c r="K391" i="2"/>
  <c r="S391" i="2"/>
  <c r="F562" i="2"/>
  <c r="F627" i="2" s="1"/>
  <c r="K383" i="2"/>
  <c r="E383" i="2"/>
  <c r="R559" i="2"/>
  <c r="R626" i="2" s="1"/>
  <c r="P383" i="2"/>
  <c r="P559" i="2"/>
  <c r="P626" i="2" s="1"/>
  <c r="U383" i="2"/>
  <c r="X383" i="2"/>
  <c r="AD380" i="3"/>
  <c r="W380" i="3"/>
  <c r="Q380" i="3"/>
  <c r="I380" i="3"/>
  <c r="S367" i="2"/>
  <c r="S558" i="2" s="1"/>
  <c r="AC367" i="2"/>
  <c r="AC558" i="2" s="1"/>
  <c r="Q367" i="2"/>
  <c r="Q558" i="2" s="1"/>
  <c r="J367" i="2"/>
  <c r="J558" i="2" s="1"/>
  <c r="Z367" i="2"/>
  <c r="Z558" i="2" s="1"/>
  <c r="AB368" i="3"/>
  <c r="L367" i="2"/>
  <c r="L558" i="2" s="1"/>
  <c r="E367" i="2"/>
  <c r="E558" i="2" s="1"/>
  <c r="AA368" i="3"/>
  <c r="Y364" i="3"/>
  <c r="Z364" i="3"/>
  <c r="L364" i="3"/>
  <c r="AE364" i="3"/>
  <c r="E364" i="3"/>
  <c r="D364" i="3"/>
  <c r="W359" i="3"/>
  <c r="W358" i="3" s="1"/>
  <c r="M359" i="3"/>
  <c r="M358" i="3" s="1"/>
  <c r="G349" i="2"/>
  <c r="Y349" i="2"/>
  <c r="Y299" i="2" s="1"/>
  <c r="Y557" i="2" s="1"/>
  <c r="Y556" i="2" s="1"/>
  <c r="N350" i="3"/>
  <c r="AB299" i="2"/>
  <c r="AB557" i="2" s="1"/>
  <c r="Z299" i="2"/>
  <c r="Z557" i="2" s="1"/>
  <c r="K299" i="2"/>
  <c r="K557" i="2" s="1"/>
  <c r="K556" i="2" s="1"/>
  <c r="I350" i="3"/>
  <c r="R383" i="2"/>
  <c r="W297" i="65"/>
  <c r="AE391" i="2"/>
  <c r="E349" i="2"/>
  <c r="AE374" i="3"/>
  <c r="L355" i="3"/>
  <c r="T364" i="3"/>
  <c r="J380" i="3"/>
  <c r="V371" i="3"/>
  <c r="Z391" i="2"/>
  <c r="M4" i="65"/>
  <c r="AB557" i="1"/>
  <c r="AB556" i="1" s="1"/>
  <c r="L407" i="2"/>
  <c r="E399" i="2"/>
  <c r="R297" i="65"/>
  <c r="R4" i="65" s="1"/>
  <c r="T297" i="65"/>
  <c r="E562" i="2"/>
  <c r="E627" i="2" s="1"/>
  <c r="F349" i="2"/>
  <c r="R385" i="3"/>
  <c r="R561" i="3" s="1"/>
  <c r="T401" i="3"/>
  <c r="U350" i="3"/>
  <c r="G385" i="3"/>
  <c r="AA364" i="3"/>
  <c r="O565" i="2"/>
  <c r="O628" i="2" s="1"/>
  <c r="V380" i="3"/>
  <c r="D409" i="3"/>
  <c r="Y409" i="3"/>
  <c r="AB371" i="3"/>
  <c r="Q364" i="3"/>
  <c r="W407" i="2"/>
  <c r="J409" i="3"/>
  <c r="G377" i="3"/>
  <c r="U355" i="3"/>
  <c r="R374" i="3"/>
  <c r="Z545" i="1"/>
  <c r="Z619" i="1" s="1"/>
  <c r="E545" i="1"/>
  <c r="E619" i="1" s="1"/>
  <c r="P545" i="1"/>
  <c r="P619" i="1" s="1"/>
  <c r="Z269" i="1"/>
  <c r="Z543" i="1" s="1"/>
  <c r="AD541" i="1"/>
  <c r="AD617" i="1" s="1"/>
  <c r="D277" i="3"/>
  <c r="T269" i="1"/>
  <c r="T543" i="1" s="1"/>
  <c r="T541" i="1" s="1"/>
  <c r="AB279" i="3"/>
  <c r="AC269" i="1"/>
  <c r="M269" i="1"/>
  <c r="M543" i="1" s="1"/>
  <c r="Y279" i="3"/>
  <c r="Y277" i="3" s="1"/>
  <c r="AA279" i="3"/>
  <c r="AA277" i="3" s="1"/>
  <c r="AC279" i="3"/>
  <c r="AC277" i="3" s="1"/>
  <c r="R257" i="1"/>
  <c r="R541" i="1"/>
  <c r="R617" i="1" s="1"/>
  <c r="Q269" i="1"/>
  <c r="Q543" i="1" s="1"/>
  <c r="U257" i="1"/>
  <c r="M272" i="3"/>
  <c r="M270" i="3" s="1"/>
  <c r="W272" i="3"/>
  <c r="W270" i="3" s="1"/>
  <c r="S269" i="1"/>
  <c r="X269" i="1"/>
  <c r="X543" i="1" s="1"/>
  <c r="C541" i="1"/>
  <c r="C617" i="1" s="1"/>
  <c r="AE269" i="1"/>
  <c r="AE543" i="1" s="1"/>
  <c r="AE541" i="1" s="1"/>
  <c r="W257" i="1"/>
  <c r="AD257" i="1"/>
  <c r="D257" i="1"/>
  <c r="D542" i="1"/>
  <c r="D541" i="1" s="1"/>
  <c r="D617" i="1" s="1"/>
  <c r="AB260" i="3"/>
  <c r="AB258" i="3" s="1"/>
  <c r="AB542" i="3" s="1"/>
  <c r="AD258" i="3"/>
  <c r="AD542" i="3" s="1"/>
  <c r="W535" i="1"/>
  <c r="W216" i="1"/>
  <c r="E216" i="1"/>
  <c r="AE530" i="1"/>
  <c r="W530" i="1"/>
  <c r="AB216" i="1"/>
  <c r="S244" i="3"/>
  <c r="S240" i="3" s="1"/>
  <c r="S535" i="3" s="1"/>
  <c r="AA530" i="1"/>
  <c r="Y530" i="1"/>
  <c r="L216" i="1"/>
  <c r="V530" i="1"/>
  <c r="V615" i="1" s="1"/>
  <c r="U216" i="1"/>
  <c r="O216" i="1"/>
  <c r="Q530" i="1"/>
  <c r="AE237" i="3"/>
  <c r="AE230" i="3" s="1"/>
  <c r="AE534" i="3" s="1"/>
  <c r="M237" i="3"/>
  <c r="F530" i="1"/>
  <c r="O530" i="1"/>
  <c r="C230" i="3"/>
  <c r="C534" i="3" s="1"/>
  <c r="Q216" i="1"/>
  <c r="AC216" i="1"/>
  <c r="C530" i="1"/>
  <c r="D530" i="1"/>
  <c r="D615" i="1" s="1"/>
  <c r="S530" i="1"/>
  <c r="AB530" i="1"/>
  <c r="H226" i="3"/>
  <c r="H533" i="3" s="1"/>
  <c r="AD216" i="1"/>
  <c r="N216" i="1"/>
  <c r="AE226" i="3"/>
  <c r="D216" i="1"/>
  <c r="O219" i="3"/>
  <c r="T530" i="1"/>
  <c r="T615" i="1" s="1"/>
  <c r="AD531" i="1"/>
  <c r="AD530" i="1" s="1"/>
  <c r="I530" i="1"/>
  <c r="U530" i="1"/>
  <c r="U615" i="1" s="1"/>
  <c r="N531" i="1"/>
  <c r="N530" i="1" s="1"/>
  <c r="N615" i="1" s="1"/>
  <c r="X219" i="3"/>
  <c r="X217" i="3" s="1"/>
  <c r="F216" i="1"/>
  <c r="O217" i="3"/>
  <c r="O531" i="3" s="1"/>
  <c r="Y216" i="1"/>
  <c r="H545" i="5"/>
  <c r="H619" i="5" s="1"/>
  <c r="P536" i="5"/>
  <c r="P616" i="5" s="1"/>
  <c r="AC536" i="5"/>
  <c r="AC616" i="5" s="1"/>
  <c r="D536" i="5"/>
  <c r="D616" i="5" s="1"/>
  <c r="AE536" i="5"/>
  <c r="AE616" i="5" s="1"/>
  <c r="J534" i="5"/>
  <c r="J216" i="5"/>
  <c r="AB534" i="5"/>
  <c r="AB530" i="5" s="1"/>
  <c r="AB615" i="5" s="1"/>
  <c r="AB216" i="5"/>
  <c r="J530" i="5"/>
  <c r="J615" i="5" s="1"/>
  <c r="I216" i="5"/>
  <c r="I191" i="5" s="1"/>
  <c r="I530" i="5"/>
  <c r="I615" i="5" s="1"/>
  <c r="C530" i="5"/>
  <c r="C615" i="5" s="1"/>
  <c r="L237" i="3"/>
  <c r="S530" i="5"/>
  <c r="S615" i="5" s="1"/>
  <c r="U530" i="5"/>
  <c r="U615" i="5" s="1"/>
  <c r="H530" i="5"/>
  <c r="H615" i="5" s="1"/>
  <c r="X216" i="5"/>
  <c r="X191" i="5" s="1"/>
  <c r="Y216" i="5"/>
  <c r="N216" i="5"/>
  <c r="X530" i="5"/>
  <c r="X615" i="5" s="1"/>
  <c r="V216" i="5"/>
  <c r="V191" i="5" s="1"/>
  <c r="AD530" i="5"/>
  <c r="AD615" i="5" s="1"/>
  <c r="Z216" i="5"/>
  <c r="P530" i="5"/>
  <c r="P615" i="5" s="1"/>
  <c r="Z530" i="5"/>
  <c r="Z615" i="5" s="1"/>
  <c r="AA226" i="3"/>
  <c r="AA533" i="3" s="1"/>
  <c r="AA192" i="5"/>
  <c r="J213" i="3"/>
  <c r="F213" i="3"/>
  <c r="F206" i="3" s="1"/>
  <c r="F529" i="3" s="1"/>
  <c r="P213" i="3"/>
  <c r="S192" i="5"/>
  <c r="Y525" i="5"/>
  <c r="F192" i="5"/>
  <c r="S525" i="5"/>
  <c r="W525" i="5"/>
  <c r="F525" i="5"/>
  <c r="C192" i="5"/>
  <c r="W192" i="5"/>
  <c r="D525" i="5"/>
  <c r="Z525" i="5"/>
  <c r="R525" i="5"/>
  <c r="Q525" i="5"/>
  <c r="Q614" i="5" s="1"/>
  <c r="H525" i="5"/>
  <c r="J192" i="5"/>
  <c r="D192" i="5"/>
  <c r="R192" i="5"/>
  <c r="R191" i="5" s="1"/>
  <c r="P192" i="5"/>
  <c r="W524" i="2"/>
  <c r="Q613" i="2"/>
  <c r="Q659" i="2" s="1"/>
  <c r="Q64" i="44" s="1"/>
  <c r="S613" i="2"/>
  <c r="S659" i="2" s="1"/>
  <c r="S64" i="44" s="1"/>
  <c r="D613" i="2"/>
  <c r="D659" i="2" s="1"/>
  <c r="D64" i="44" s="1"/>
  <c r="N613" i="2"/>
  <c r="N659" i="2" s="1"/>
  <c r="N64" i="44" s="1"/>
  <c r="M549" i="2"/>
  <c r="M620" i="2" s="1"/>
  <c r="M613" i="2" s="1"/>
  <c r="M659" i="2" s="1"/>
  <c r="M64" i="44" s="1"/>
  <c r="AA549" i="2"/>
  <c r="AA620" i="2" s="1"/>
  <c r="AA613" i="2" s="1"/>
  <c r="AA659" i="2" s="1"/>
  <c r="AA64" i="44" s="1"/>
  <c r="T549" i="2"/>
  <c r="T620" i="2" s="1"/>
  <c r="AD192" i="5"/>
  <c r="AD191" i="5" s="1"/>
  <c r="AD526" i="5"/>
  <c r="AD525" i="5" s="1"/>
  <c r="E530" i="1"/>
  <c r="AB524" i="2"/>
  <c r="P216" i="5"/>
  <c r="W541" i="1"/>
  <c r="W617" i="1" s="1"/>
  <c r="O524" i="2"/>
  <c r="U541" i="1"/>
  <c r="U617" i="1" s="1"/>
  <c r="L530" i="1"/>
  <c r="AC216" i="5"/>
  <c r="AC191" i="5" s="1"/>
  <c r="P216" i="1"/>
  <c r="G192" i="5"/>
  <c r="G216" i="5"/>
  <c r="AB192" i="5"/>
  <c r="U192" i="5"/>
  <c r="AB269" i="1"/>
  <c r="AB257" i="1" s="1"/>
  <c r="U219" i="3"/>
  <c r="U217" i="3" s="1"/>
  <c r="U531" i="3" s="1"/>
  <c r="G545" i="5"/>
  <c r="G619" i="5" s="1"/>
  <c r="K260" i="3"/>
  <c r="L279" i="3"/>
  <c r="I279" i="3"/>
  <c r="I277" i="3" s="1"/>
  <c r="AD226" i="3"/>
  <c r="AD533" i="3" s="1"/>
  <c r="G272" i="3"/>
  <c r="G270" i="3" s="1"/>
  <c r="AB613" i="2"/>
  <c r="AB659" i="2" s="1"/>
  <c r="AB64" i="44" s="1"/>
  <c r="D524" i="2"/>
  <c r="O613" i="2"/>
  <c r="O659" i="2" s="1"/>
  <c r="O64" i="44" s="1"/>
  <c r="AC530" i="5"/>
  <c r="AC615" i="5" s="1"/>
  <c r="P530" i="1"/>
  <c r="G525" i="5"/>
  <c r="AB525" i="5"/>
  <c r="AB614" i="5" s="1"/>
  <c r="U216" i="5"/>
  <c r="O257" i="1"/>
  <c r="C525" i="5"/>
  <c r="D216" i="5"/>
  <c r="U525" i="5"/>
  <c r="P549" i="2"/>
  <c r="P524" i="2" s="1"/>
  <c r="P279" i="3"/>
  <c r="P277" i="3" s="1"/>
  <c r="D202" i="3"/>
  <c r="D528" i="3" s="1"/>
  <c r="X260" i="3"/>
  <c r="X258" i="3" s="1"/>
  <c r="X542" i="3" s="1"/>
  <c r="K279" i="3"/>
  <c r="AA272" i="3"/>
  <c r="D272" i="3"/>
  <c r="D270" i="3" s="1"/>
  <c r="H257" i="1"/>
  <c r="Q216" i="5"/>
  <c r="O541" i="1"/>
  <c r="O617" i="1" s="1"/>
  <c r="AE216" i="5"/>
  <c r="L269" i="1"/>
  <c r="L543" i="1" s="1"/>
  <c r="G536" i="5"/>
  <c r="G616" i="5" s="1"/>
  <c r="T213" i="3"/>
  <c r="I226" i="3"/>
  <c r="I533" i="3" s="1"/>
  <c r="AD237" i="3"/>
  <c r="AD230" i="3" s="1"/>
  <c r="AD534" i="3" s="1"/>
  <c r="C272" i="3"/>
  <c r="C270" i="3" s="1"/>
  <c r="Q611" i="41"/>
  <c r="Q604" i="41" s="1"/>
  <c r="Q658" i="41" s="1"/>
  <c r="Q471" i="41"/>
  <c r="Q455" i="41" s="1"/>
  <c r="T173" i="41"/>
  <c r="T111" i="41" s="1"/>
  <c r="T4" i="41" s="1"/>
  <c r="S173" i="41"/>
  <c r="S111" i="41" s="1"/>
  <c r="S4" i="41" s="1"/>
  <c r="L604" i="41"/>
  <c r="L658" i="41" s="1"/>
  <c r="W471" i="41"/>
  <c r="W455" i="41" s="1"/>
  <c r="W453" i="41" s="1"/>
  <c r="AA517" i="41"/>
  <c r="AA515" i="41" s="1"/>
  <c r="AA611" i="41" s="1"/>
  <c r="L173" i="41"/>
  <c r="L111" i="41" s="1"/>
  <c r="L4" i="41" s="1"/>
  <c r="O173" i="41"/>
  <c r="O111" i="41" s="1"/>
  <c r="O4" i="41" s="1"/>
  <c r="U173" i="41"/>
  <c r="U111" i="41" s="1"/>
  <c r="U4" i="41" s="1"/>
  <c r="V517" i="41"/>
  <c r="V515" i="41" s="1"/>
  <c r="V611" i="41" s="1"/>
  <c r="G173" i="41"/>
  <c r="G111" i="41" s="1"/>
  <c r="G4" i="41" s="1"/>
  <c r="T174" i="3"/>
  <c r="I174" i="3"/>
  <c r="I516" i="3" s="1"/>
  <c r="AC174" i="3"/>
  <c r="AC516" i="3" s="1"/>
  <c r="H604" i="41"/>
  <c r="H599" i="41" s="1"/>
  <c r="H597" i="41" s="1"/>
  <c r="K174" i="3"/>
  <c r="K516" i="3" s="1"/>
  <c r="AD174" i="3"/>
  <c r="AD516" i="3" s="1"/>
  <c r="V610" i="39"/>
  <c r="V604" i="39" s="1"/>
  <c r="V471" i="39"/>
  <c r="V455" i="39" s="1"/>
  <c r="V453" i="39" s="1"/>
  <c r="M471" i="39"/>
  <c r="M455" i="39" s="1"/>
  <c r="M453" i="39" s="1"/>
  <c r="U610" i="39"/>
  <c r="U604" i="39" s="1"/>
  <c r="U471" i="39"/>
  <c r="U455" i="39" s="1"/>
  <c r="U453" i="39" s="1"/>
  <c r="AD610" i="39"/>
  <c r="AD604" i="39" s="1"/>
  <c r="L508" i="39"/>
  <c r="L610" i="39" s="1"/>
  <c r="C508" i="39"/>
  <c r="C610" i="39" s="1"/>
  <c r="AB508" i="39"/>
  <c r="K471" i="39"/>
  <c r="K455" i="39" s="1"/>
  <c r="K453" i="39" s="1"/>
  <c r="S471" i="39"/>
  <c r="S455" i="39" s="1"/>
  <c r="S453" i="39" s="1"/>
  <c r="AA508" i="39"/>
  <c r="AA610" i="39" s="1"/>
  <c r="T508" i="39"/>
  <c r="T610" i="39" s="1"/>
  <c r="T604" i="39" s="1"/>
  <c r="AC508" i="39"/>
  <c r="AC610" i="39" s="1"/>
  <c r="AC604" i="39" s="1"/>
  <c r="J160" i="3"/>
  <c r="O508" i="39"/>
  <c r="X160" i="39"/>
  <c r="X111" i="39" s="1"/>
  <c r="X4" i="39" s="1"/>
  <c r="K604" i="39"/>
  <c r="S604" i="39"/>
  <c r="G508" i="39"/>
  <c r="G610" i="39" s="1"/>
  <c r="R508" i="39"/>
  <c r="R610" i="39" s="1"/>
  <c r="Q508" i="39"/>
  <c r="J508" i="39"/>
  <c r="Z508" i="39"/>
  <c r="Q173" i="1"/>
  <c r="Q111" i="1" s="1"/>
  <c r="G173" i="1"/>
  <c r="G111" i="1" s="1"/>
  <c r="X518" i="1"/>
  <c r="X515" i="1" s="1"/>
  <c r="X611" i="1" s="1"/>
  <c r="U111" i="5"/>
  <c r="D111" i="5"/>
  <c r="Q111" i="5"/>
  <c r="AC489" i="5"/>
  <c r="AC607" i="5" s="1"/>
  <c r="E111" i="5"/>
  <c r="K111" i="5"/>
  <c r="S111" i="2"/>
  <c r="AD161" i="3"/>
  <c r="V161" i="3"/>
  <c r="F161" i="3"/>
  <c r="Z161" i="3"/>
  <c r="AC463" i="1"/>
  <c r="AC602" i="1" s="1"/>
  <c r="Z67" i="3"/>
  <c r="I5" i="1"/>
  <c r="Y67" i="3"/>
  <c r="S463" i="1"/>
  <c r="S602" i="1" s="1"/>
  <c r="F67" i="1"/>
  <c r="Y463" i="3"/>
  <c r="Y602" i="3" s="1"/>
  <c r="K67" i="1"/>
  <c r="D67" i="3"/>
  <c r="I457" i="1"/>
  <c r="Y7" i="1"/>
  <c r="Y5" i="1" s="1"/>
  <c r="H457" i="1"/>
  <c r="N67" i="5"/>
  <c r="V463" i="5"/>
  <c r="V602" i="5" s="1"/>
  <c r="G463" i="5"/>
  <c r="G602" i="5" s="1"/>
  <c r="N463" i="5"/>
  <c r="N602" i="5" s="1"/>
  <c r="S67" i="3"/>
  <c r="N67" i="3"/>
  <c r="O67" i="3"/>
  <c r="O67" i="2"/>
  <c r="W67" i="3"/>
  <c r="J463" i="2"/>
  <c r="J602" i="2" s="1"/>
  <c r="K67" i="3"/>
  <c r="V463" i="2"/>
  <c r="V602" i="2" s="1"/>
  <c r="H463" i="3"/>
  <c r="H602" i="3" s="1"/>
  <c r="R67" i="2"/>
  <c r="F7" i="2"/>
  <c r="AE7" i="2"/>
  <c r="AE458" i="2"/>
  <c r="AE457" i="2" s="1"/>
  <c r="V460" i="5"/>
  <c r="E460" i="1"/>
  <c r="E457" i="1" s="1"/>
  <c r="E7" i="1"/>
  <c r="V460" i="1"/>
  <c r="V457" i="1" s="1"/>
  <c r="V7" i="1"/>
  <c r="V5" i="1" s="1"/>
  <c r="K463" i="1"/>
  <c r="K602" i="1" s="1"/>
  <c r="V67" i="5"/>
  <c r="C67" i="3"/>
  <c r="Y67" i="2"/>
  <c r="G67" i="5"/>
  <c r="G463" i="1"/>
  <c r="G602" i="1" s="1"/>
  <c r="T463" i="1"/>
  <c r="T602" i="1" s="1"/>
  <c r="M67" i="3"/>
  <c r="F458" i="2"/>
  <c r="F457" i="2" s="1"/>
  <c r="H67" i="3"/>
  <c r="AE67" i="2"/>
  <c r="J67" i="2"/>
  <c r="H67" i="5"/>
  <c r="AE67" i="1"/>
  <c r="I463" i="1"/>
  <c r="I602" i="1" s="1"/>
  <c r="R67" i="1"/>
  <c r="S358" i="3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O299" i="2"/>
  <c r="O298" i="2" s="1"/>
  <c r="L393" i="3"/>
  <c r="L564" i="3" s="1"/>
  <c r="L562" i="3" s="1"/>
  <c r="L627" i="3" s="1"/>
  <c r="AE393" i="3"/>
  <c r="U385" i="3"/>
  <c r="G297" i="1"/>
  <c r="J299" i="2"/>
  <c r="J557" i="2" s="1"/>
  <c r="T297" i="5"/>
  <c r="AA415" i="5"/>
  <c r="AA297" i="5" s="1"/>
  <c r="AD567" i="2"/>
  <c r="AD565" i="2" s="1"/>
  <c r="AD628" i="2" s="1"/>
  <c r="V391" i="5"/>
  <c r="V297" i="5" s="1"/>
  <c r="L415" i="2"/>
  <c r="O380" i="3"/>
  <c r="AA341" i="3"/>
  <c r="T299" i="2"/>
  <c r="F299" i="2"/>
  <c r="F298" i="2" s="1"/>
  <c r="F415" i="2"/>
  <c r="AD415" i="2"/>
  <c r="AE302" i="3"/>
  <c r="AE559" i="2"/>
  <c r="AE626" i="2" s="1"/>
  <c r="R359" i="3"/>
  <c r="J401" i="3"/>
  <c r="R371" i="3"/>
  <c r="E371" i="3"/>
  <c r="R368" i="3"/>
  <c r="R380" i="3"/>
  <c r="AD355" i="3"/>
  <c r="AD359" i="3"/>
  <c r="AD358" i="3" s="1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J524" i="2"/>
  <c r="C257" i="1"/>
  <c r="C191" i="1" s="1"/>
  <c r="AD350" i="3"/>
  <c r="Q219" i="3"/>
  <c r="L359" i="3"/>
  <c r="L358" i="3" s="1"/>
  <c r="X562" i="1"/>
  <c r="X627" i="1" s="1"/>
  <c r="C202" i="3"/>
  <c r="C528" i="3" s="1"/>
  <c r="P426" i="3"/>
  <c r="H431" i="3"/>
  <c r="AE431" i="3"/>
  <c r="U545" i="5"/>
  <c r="U619" i="5" s="1"/>
  <c r="H216" i="5"/>
  <c r="H191" i="5" s="1"/>
  <c r="AB226" i="3"/>
  <c r="AB533" i="3" s="1"/>
  <c r="AB213" i="3"/>
  <c r="AB206" i="3" s="1"/>
  <c r="AB529" i="3" s="1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M111" i="40"/>
  <c r="M4" i="40" s="1"/>
  <c r="R299" i="2"/>
  <c r="R557" i="2" s="1"/>
  <c r="R556" i="2" s="1"/>
  <c r="D298" i="65"/>
  <c r="D297" i="65" s="1"/>
  <c r="S543" i="1"/>
  <c r="S541" i="1" s="1"/>
  <c r="S257" i="1"/>
  <c r="P620" i="2"/>
  <c r="P613" i="2" s="1"/>
  <c r="P659" i="2" s="1"/>
  <c r="P64" i="44" s="1"/>
  <c r="F534" i="5"/>
  <c r="F530" i="5" s="1"/>
  <c r="F216" i="5"/>
  <c r="R350" i="3"/>
  <c r="L471" i="41"/>
  <c r="L455" i="41" s="1"/>
  <c r="Z471" i="40"/>
  <c r="Z455" i="40" s="1"/>
  <c r="AB471" i="40"/>
  <c r="AB455" i="40" s="1"/>
  <c r="L471" i="40"/>
  <c r="L455" i="40" s="1"/>
  <c r="I111" i="40"/>
  <c r="I4" i="40" s="1"/>
  <c r="J297" i="1"/>
  <c r="J216" i="1"/>
  <c r="Q192" i="5"/>
  <c r="P525" i="5"/>
  <c r="R391" i="2"/>
  <c r="O4" i="65"/>
  <c r="U195" i="3"/>
  <c r="P258" i="3"/>
  <c r="P542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V471" i="40"/>
  <c r="V455" i="40" s="1"/>
  <c r="D604" i="40"/>
  <c r="N299" i="2"/>
  <c r="N557" i="2" s="1"/>
  <c r="N556" i="2" s="1"/>
  <c r="AB297" i="1"/>
  <c r="L111" i="40"/>
  <c r="L4" i="40" s="1"/>
  <c r="S191" i="5"/>
  <c r="X299" i="2"/>
  <c r="X557" i="2" s="1"/>
  <c r="X556" i="2" s="1"/>
  <c r="M297" i="1"/>
  <c r="AA299" i="2"/>
  <c r="AA298" i="2" s="1"/>
  <c r="S297" i="1"/>
  <c r="J297" i="5"/>
  <c r="AC613" i="2"/>
  <c r="AC659" i="2" s="1"/>
  <c r="AC64" i="44" s="1"/>
  <c r="R383" i="3"/>
  <c r="G530" i="5"/>
  <c r="G615" i="5" s="1"/>
  <c r="AE192" i="5"/>
  <c r="Q257" i="1"/>
  <c r="AE530" i="5"/>
  <c r="AE615" i="5" s="1"/>
  <c r="C216" i="5"/>
  <c r="P202" i="3"/>
  <c r="P528" i="3" s="1"/>
  <c r="F385" i="3"/>
  <c r="Q213" i="3"/>
  <c r="H219" i="3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Y541" i="1" s="1"/>
  <c r="Y617" i="1" s="1"/>
  <c r="AA213" i="3"/>
  <c r="AA206" i="3" s="1"/>
  <c r="AA529" i="3" s="1"/>
  <c r="Z237" i="3"/>
  <c r="Z230" i="3" s="1"/>
  <c r="Z534" i="3" s="1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216" i="1"/>
  <c r="AA542" i="1"/>
  <c r="AA541" i="1" s="1"/>
  <c r="AA617" i="1" s="1"/>
  <c r="AA257" i="1"/>
  <c r="AA191" i="1" s="1"/>
  <c r="S557" i="65"/>
  <c r="S556" i="65" s="1"/>
  <c r="S298" i="65"/>
  <c r="S297" i="65" s="1"/>
  <c r="S4" i="65" s="1"/>
  <c r="K542" i="1"/>
  <c r="K541" i="1" s="1"/>
  <c r="K617" i="1" s="1"/>
  <c r="W216" i="5"/>
  <c r="W531" i="5"/>
  <c r="W530" i="5" s="1"/>
  <c r="W615" i="5" s="1"/>
  <c r="Z460" i="65"/>
  <c r="Z7" i="65"/>
  <c r="I557" i="65"/>
  <c r="I556" i="65" s="1"/>
  <c r="I298" i="65"/>
  <c r="I297" i="65" s="1"/>
  <c r="K216" i="1"/>
  <c r="K531" i="1"/>
  <c r="K530" i="1" s="1"/>
  <c r="X535" i="1"/>
  <c r="X530" i="1" s="1"/>
  <c r="X615" i="1" s="1"/>
  <c r="X216" i="1"/>
  <c r="L526" i="5"/>
  <c r="L525" i="5" s="1"/>
  <c r="L614" i="5" s="1"/>
  <c r="L192" i="5"/>
  <c r="L191" i="5" s="1"/>
  <c r="M526" i="5"/>
  <c r="M525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349" i="3" s="1"/>
  <c r="Q417" i="3"/>
  <c r="AC258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AA349" i="3" s="1"/>
  <c r="S202" i="3"/>
  <c r="S528" i="3" s="1"/>
  <c r="X195" i="3"/>
  <c r="X193" i="3" s="1"/>
  <c r="AC302" i="3"/>
  <c r="I364" i="3"/>
  <c r="AC569" i="3"/>
  <c r="AC568" i="3" s="1"/>
  <c r="AC629" i="3" s="1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T30" i="67" s="1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Q277" i="3"/>
  <c r="G550" i="3"/>
  <c r="G549" i="3" s="1"/>
  <c r="G620" i="3" s="1"/>
  <c r="G291" i="3"/>
  <c r="AB277" i="3"/>
  <c r="E409" i="3"/>
  <c r="E350" i="3"/>
  <c r="L277" i="3"/>
  <c r="AE328" i="3"/>
  <c r="AE385" i="3"/>
  <c r="R277" i="3"/>
  <c r="Q217" i="3"/>
  <c r="K277" i="3"/>
  <c r="D237" i="3"/>
  <c r="D230" i="3" s="1"/>
  <c r="D534" i="3" s="1"/>
  <c r="AD302" i="3"/>
  <c r="AD383" i="2"/>
  <c r="R302" i="3"/>
  <c r="E302" i="3"/>
  <c r="AE380" i="3"/>
  <c r="R358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X478" i="3" s="1"/>
  <c r="X606" i="3" s="1"/>
  <c r="X122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A191" i="5"/>
  <c r="AD457" i="65"/>
  <c r="AB5" i="65"/>
  <c r="E471" i="65"/>
  <c r="V7" i="65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K258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U193" i="3"/>
  <c r="L417" i="3"/>
  <c r="AC219" i="3"/>
  <c r="AC217" i="3" s="1"/>
  <c r="L260" i="3"/>
  <c r="L258" i="3" s="1"/>
  <c r="H217" i="3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R559" i="3"/>
  <c r="R626" i="3" s="1"/>
  <c r="E560" i="3"/>
  <c r="AC195" i="3"/>
  <c r="AC193" i="3" s="1"/>
  <c r="R417" i="3"/>
  <c r="AD409" i="3"/>
  <c r="AD570" i="3" s="1"/>
  <c r="T206" i="3"/>
  <c r="T529" i="3" s="1"/>
  <c r="Y230" i="3"/>
  <c r="Y534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Y269" i="3" s="1"/>
  <c r="Y543" i="3" s="1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Q565" i="3" s="1"/>
  <c r="Q628" i="3" s="1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U277" i="3"/>
  <c r="S401" i="3"/>
  <c r="I563" i="3"/>
  <c r="L219" i="3"/>
  <c r="L217" i="3" s="1"/>
  <c r="M258" i="3"/>
  <c r="C279" i="3"/>
  <c r="C277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V270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M562" i="3" s="1"/>
  <c r="M627" i="3" s="1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478" i="3" s="1"/>
  <c r="N606" i="3" s="1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599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Q460" i="1"/>
  <c r="Q457" i="1" s="1"/>
  <c r="Q7" i="1"/>
  <c r="Q5" i="1" s="1"/>
  <c r="AD460" i="1"/>
  <c r="AD457" i="1" s="1"/>
  <c r="AD7" i="1"/>
  <c r="AD5" i="1" s="1"/>
  <c r="W460" i="3"/>
  <c r="R297" i="5"/>
  <c r="D297" i="5"/>
  <c r="H67" i="1"/>
  <c r="M67" i="1"/>
  <c r="P541" i="1"/>
  <c r="P617" i="1" s="1"/>
  <c r="I297" i="1"/>
  <c r="S297" i="5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658" i="41" s="1"/>
  <c r="Z604" i="40"/>
  <c r="Z599" i="40" s="1"/>
  <c r="Z597" i="40" s="1"/>
  <c r="AB604" i="40"/>
  <c r="Q453" i="41"/>
  <c r="R463" i="2"/>
  <c r="R602" i="2" s="1"/>
  <c r="AB463" i="2"/>
  <c r="AB602" i="2" s="1"/>
  <c r="Q297" i="1"/>
  <c r="D67" i="5"/>
  <c r="M67" i="2"/>
  <c r="Q541" i="1"/>
  <c r="Q617" i="1" s="1"/>
  <c r="P257" i="1"/>
  <c r="P191" i="1" s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S625" i="65"/>
  <c r="S624" i="65" s="1"/>
  <c r="S660" i="65" s="1"/>
  <c r="S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I625" i="65"/>
  <c r="I624" i="65" s="1"/>
  <c r="I660" i="65" s="1"/>
  <c r="I555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X297" i="5"/>
  <c r="AB111" i="2"/>
  <c r="AE191" i="5"/>
  <c r="F33" i="66" s="1"/>
  <c r="I471" i="40"/>
  <c r="I455" i="40" s="1"/>
  <c r="M453" i="40"/>
  <c r="F453" i="40"/>
  <c r="H453" i="41"/>
  <c r="I604" i="40"/>
  <c r="E5" i="1"/>
  <c r="O297" i="1"/>
  <c r="V297" i="1"/>
  <c r="I457" i="2"/>
  <c r="I601" i="2" s="1"/>
  <c r="N524" i="2"/>
  <c r="AB460" i="3"/>
  <c r="Y460" i="2"/>
  <c r="Y457" i="2" s="1"/>
  <c r="Y7" i="2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X524" i="2"/>
  <c r="AA111" i="40"/>
  <c r="AA4" i="40" s="1"/>
  <c r="W111" i="40"/>
  <c r="W4" i="40" s="1"/>
  <c r="U111" i="40"/>
  <c r="U4" i="40" s="1"/>
  <c r="N297" i="1"/>
  <c r="M299" i="2"/>
  <c r="AA460" i="1"/>
  <c r="AA457" i="1" s="1"/>
  <c r="AA7" i="1"/>
  <c r="H460" i="2"/>
  <c r="H7" i="2"/>
  <c r="N460" i="3"/>
  <c r="H460" i="3"/>
  <c r="T460" i="1"/>
  <c r="T7" i="1"/>
  <c r="T5" i="1" s="1"/>
  <c r="S460" i="2"/>
  <c r="S457" i="2" s="1"/>
  <c r="S7" i="2"/>
  <c r="S5" i="2" s="1"/>
  <c r="AA460" i="2"/>
  <c r="AA457" i="2" s="1"/>
  <c r="AA7" i="2"/>
  <c r="AE460" i="3"/>
  <c r="D460" i="3"/>
  <c r="K460" i="3"/>
  <c r="T460" i="5"/>
  <c r="C460" i="2"/>
  <c r="C457" i="2" s="1"/>
  <c r="C7" i="2"/>
  <c r="T460" i="2"/>
  <c r="T457" i="2" s="1"/>
  <c r="T7" i="2"/>
  <c r="AE460" i="5"/>
  <c r="AB460" i="5"/>
  <c r="W460" i="5"/>
  <c r="AB460" i="2"/>
  <c r="AB457" i="2" s="1"/>
  <c r="AB7" i="2"/>
  <c r="AB5" i="2" s="1"/>
  <c r="W460" i="2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576" i="5"/>
  <c r="M634" i="5"/>
  <c r="M633" i="5" s="1"/>
  <c r="M661" i="5" s="1"/>
  <c r="M105" i="44" s="1"/>
  <c r="M576" i="5"/>
  <c r="C634" i="5"/>
  <c r="C633" i="5" s="1"/>
  <c r="C661" i="5" s="1"/>
  <c r="C105" i="44" s="1"/>
  <c r="C576" i="5"/>
  <c r="N605" i="3"/>
  <c r="H658" i="41"/>
  <c r="H606" i="5"/>
  <c r="H604" i="5" s="1"/>
  <c r="H658" i="5" s="1"/>
  <c r="H45" i="44" s="1"/>
  <c r="H471" i="5"/>
  <c r="AB658" i="40"/>
  <c r="AB599" i="40"/>
  <c r="AB597" i="40" s="1"/>
  <c r="P658" i="40"/>
  <c r="P599" i="40"/>
  <c r="P597" i="40" s="1"/>
  <c r="D658" i="40"/>
  <c r="D599" i="40"/>
  <c r="D597" i="40" s="1"/>
  <c r="G606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E613" i="5" s="1"/>
  <c r="E659" i="5" s="1"/>
  <c r="E65" i="44" s="1"/>
  <c r="E524" i="5"/>
  <c r="AB625" i="5"/>
  <c r="AB624" i="5" s="1"/>
  <c r="AB660" i="5" s="1"/>
  <c r="AB85" i="44" s="1"/>
  <c r="AB555" i="5"/>
  <c r="AE625" i="1"/>
  <c r="AE624" i="1" s="1"/>
  <c r="AE660" i="1" s="1"/>
  <c r="AE86" i="44" s="1"/>
  <c r="AE555" i="1"/>
  <c r="R7" i="2"/>
  <c r="R5" i="2" s="1"/>
  <c r="R458" i="2"/>
  <c r="R457" i="2" s="1"/>
  <c r="AE601" i="2"/>
  <c r="F458" i="1"/>
  <c r="F457" i="1" s="1"/>
  <c r="F7" i="1"/>
  <c r="F5" i="1" s="1"/>
  <c r="AE625" i="5"/>
  <c r="AE624" i="5" s="1"/>
  <c r="AE660" i="5" s="1"/>
  <c r="AE85" i="44" s="1"/>
  <c r="AE555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C67" i="5"/>
  <c r="Y601" i="1"/>
  <c r="Y600" i="1" s="1"/>
  <c r="Y456" i="1"/>
  <c r="O614" i="5"/>
  <c r="O613" i="5" s="1"/>
  <c r="O659" i="5" s="1"/>
  <c r="O65" i="44" s="1"/>
  <c r="O524" i="5"/>
  <c r="S614" i="5"/>
  <c r="AD615" i="1"/>
  <c r="AD613" i="1" s="1"/>
  <c r="AD659" i="1" s="1"/>
  <c r="AD66" i="44" s="1"/>
  <c r="AD524" i="1"/>
  <c r="Q625" i="1"/>
  <c r="Q624" i="1" s="1"/>
  <c r="Q660" i="1" s="1"/>
  <c r="Q86" i="44" s="1"/>
  <c r="Q555" i="1"/>
  <c r="K615" i="1"/>
  <c r="K613" i="1" s="1"/>
  <c r="K659" i="1" s="1"/>
  <c r="K66" i="44" s="1"/>
  <c r="K524" i="1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H601" i="1"/>
  <c r="C463" i="3"/>
  <c r="C602" i="3" s="1"/>
  <c r="F463" i="2"/>
  <c r="F602" i="2" s="1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I614" i="5"/>
  <c r="I613" i="5" s="1"/>
  <c r="I659" i="5" s="1"/>
  <c r="I65" i="44" s="1"/>
  <c r="I524" i="5"/>
  <c r="H625" i="5"/>
  <c r="H624" i="5" s="1"/>
  <c r="H660" i="5" s="1"/>
  <c r="H85" i="44" s="1"/>
  <c r="H555" i="5"/>
  <c r="U625" i="1"/>
  <c r="U624" i="1" s="1"/>
  <c r="U660" i="1" s="1"/>
  <c r="U86" i="44" s="1"/>
  <c r="U555" i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R5" i="1" s="1"/>
  <c r="L613" i="2"/>
  <c r="L659" i="2" s="1"/>
  <c r="L64" i="44" s="1"/>
  <c r="Z625" i="1"/>
  <c r="Z624" i="1" s="1"/>
  <c r="Z660" i="1" s="1"/>
  <c r="Z86" i="44" s="1"/>
  <c r="Z555" i="1"/>
  <c r="Z524" i="2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U111" i="44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AE576" i="5"/>
  <c r="P634" i="5"/>
  <c r="P633" i="5" s="1"/>
  <c r="P661" i="5" s="1"/>
  <c r="P105" i="44" s="1"/>
  <c r="P576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624" i="5" s="1"/>
  <c r="M660" i="5" s="1"/>
  <c r="M85" i="44" s="1"/>
  <c r="M555" i="5"/>
  <c r="M541" i="1"/>
  <c r="M617" i="1" s="1"/>
  <c r="V257" i="1"/>
  <c r="V191" i="1" s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Q297" i="5"/>
  <c r="AD297" i="1"/>
  <c r="AC297" i="5"/>
  <c r="Z457" i="2"/>
  <c r="E7" i="2"/>
  <c r="G457" i="1"/>
  <c r="AD464" i="3"/>
  <c r="AD463" i="3" s="1"/>
  <c r="AD602" i="3" s="1"/>
  <c r="AD67" i="3"/>
  <c r="E463" i="3"/>
  <c r="E602" i="3" s="1"/>
  <c r="V67" i="3"/>
  <c r="Q7" i="2"/>
  <c r="Q5" i="2" s="1"/>
  <c r="C297" i="5"/>
  <c r="G257" i="1"/>
  <c r="G191" i="1" s="1"/>
  <c r="AE463" i="2"/>
  <c r="AE602" i="2" s="1"/>
  <c r="Z541" i="1"/>
  <c r="Z617" i="1" s="1"/>
  <c r="S457" i="1"/>
  <c r="V7" i="2"/>
  <c r="V5" i="2" s="1"/>
  <c r="V458" i="2"/>
  <c r="V457" i="2" s="1"/>
  <c r="G457" i="2"/>
  <c r="Y191" i="5"/>
  <c r="I541" i="1"/>
  <c r="I617" i="1" s="1"/>
  <c r="P614" i="5"/>
  <c r="P613" i="5" s="1"/>
  <c r="P659" i="5" s="1"/>
  <c r="P65" i="44" s="1"/>
  <c r="L257" i="1"/>
  <c r="L191" i="1" s="1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604" i="5" s="1"/>
  <c r="AD658" i="5" s="1"/>
  <c r="AD45" i="44" s="1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T557" i="2"/>
  <c r="T556" i="2" s="1"/>
  <c r="T298" i="2"/>
  <c r="T297" i="2" s="1"/>
  <c r="AD464" i="2"/>
  <c r="AD463" i="2" s="1"/>
  <c r="AD602" i="2" s="1"/>
  <c r="AD67" i="2"/>
  <c r="Y625" i="1"/>
  <c r="Y624" i="1" s="1"/>
  <c r="Y660" i="1" s="1"/>
  <c r="Y86" i="44" s="1"/>
  <c r="Y555" i="1"/>
  <c r="V557" i="2"/>
  <c r="V556" i="2" s="1"/>
  <c r="V298" i="2"/>
  <c r="V297" i="2" s="1"/>
  <c r="I601" i="1"/>
  <c r="I600" i="1" s="1"/>
  <c r="I456" i="1"/>
  <c r="W625" i="1"/>
  <c r="W624" i="1" s="1"/>
  <c r="W660" i="1" s="1"/>
  <c r="W86" i="44" s="1"/>
  <c r="W555" i="1"/>
  <c r="X7" i="2"/>
  <c r="X458" i="2"/>
  <c r="X457" i="2" s="1"/>
  <c r="L625" i="5"/>
  <c r="L624" i="5" s="1"/>
  <c r="L660" i="5" s="1"/>
  <c r="L85" i="44" s="1"/>
  <c r="AA464" i="3"/>
  <c r="AA463" i="3" s="1"/>
  <c r="AA602" i="3" s="1"/>
  <c r="AA67" i="3"/>
  <c r="N297" i="5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AA634" i="3"/>
  <c r="T634" i="5"/>
  <c r="T633" i="5" s="1"/>
  <c r="T661" i="5" s="1"/>
  <c r="T105" i="44" s="1"/>
  <c r="T111" i="44" s="1"/>
  <c r="T576" i="5"/>
  <c r="L634" i="5"/>
  <c r="L633" i="5" s="1"/>
  <c r="L661" i="5" s="1"/>
  <c r="L105" i="44" s="1"/>
  <c r="L111" i="44" s="1"/>
  <c r="L576" i="5"/>
  <c r="C463" i="5"/>
  <c r="C602" i="5" s="1"/>
  <c r="O557" i="2"/>
  <c r="O556" i="2" s="1"/>
  <c r="Z7" i="1"/>
  <c r="Z5" i="1" s="1"/>
  <c r="K297" i="1"/>
  <c r="W67" i="5"/>
  <c r="W29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H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576" i="5"/>
  <c r="D634" i="5"/>
  <c r="D633" i="5" s="1"/>
  <c r="D661" i="5" s="1"/>
  <c r="D105" i="44" s="1"/>
  <c r="D111" i="44" s="1"/>
  <c r="D576" i="5"/>
  <c r="Z298" i="2"/>
  <c r="O615" i="1"/>
  <c r="O524" i="1"/>
  <c r="U464" i="5"/>
  <c r="U463" i="5" s="1"/>
  <c r="U602" i="5" s="1"/>
  <c r="U67" i="5"/>
  <c r="O7" i="1"/>
  <c r="O5" i="1" s="1"/>
  <c r="L464" i="5"/>
  <c r="L463" i="5" s="1"/>
  <c r="L602" i="5" s="1"/>
  <c r="L67" i="5"/>
  <c r="E463" i="2"/>
  <c r="E602" i="2" s="1"/>
  <c r="AC5" i="1"/>
  <c r="R614" i="5"/>
  <c r="R613" i="5" s="1"/>
  <c r="R659" i="5" s="1"/>
  <c r="R65" i="44" s="1"/>
  <c r="J625" i="5"/>
  <c r="J624" i="5" s="1"/>
  <c r="J660" i="5" s="1"/>
  <c r="J85" i="44" s="1"/>
  <c r="J555" i="5"/>
  <c r="AC297" i="1"/>
  <c r="L67" i="2"/>
  <c r="R457" i="1"/>
  <c r="U457" i="2"/>
  <c r="K524" i="2"/>
  <c r="Z613" i="2"/>
  <c r="Z659" i="2" s="1"/>
  <c r="Z64" i="44" s="1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H191" i="1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V541" i="1"/>
  <c r="V617" i="1" s="1"/>
  <c r="W299" i="2"/>
  <c r="F625" i="1"/>
  <c r="F624" i="1" s="1"/>
  <c r="F660" i="1" s="1"/>
  <c r="F86" i="44" s="1"/>
  <c r="F555" i="1"/>
  <c r="N7" i="2"/>
  <c r="N458" i="2"/>
  <c r="N457" i="2" s="1"/>
  <c r="AD614" i="5"/>
  <c r="AD613" i="5" s="1"/>
  <c r="AD659" i="5" s="1"/>
  <c r="AD65" i="44" s="1"/>
  <c r="AD524" i="5"/>
  <c r="Q625" i="5"/>
  <c r="Q624" i="5" s="1"/>
  <c r="Q660" i="5" s="1"/>
  <c r="Q85" i="44" s="1"/>
  <c r="Q555" i="5"/>
  <c r="AD625" i="1"/>
  <c r="AC625" i="5"/>
  <c r="AC624" i="5" s="1"/>
  <c r="AC660" i="5" s="1"/>
  <c r="AC85" i="44" s="1"/>
  <c r="AC555" i="5"/>
  <c r="U458" i="1"/>
  <c r="U457" i="1" s="1"/>
  <c r="U7" i="1"/>
  <c r="U5" i="1" s="1"/>
  <c r="G614" i="5"/>
  <c r="G613" i="5" s="1"/>
  <c r="G659" i="5" s="1"/>
  <c r="G65" i="44" s="1"/>
  <c r="G524" i="5"/>
  <c r="Z7" i="2"/>
  <c r="Z5" i="2" s="1"/>
  <c r="AA625" i="5"/>
  <c r="AA624" i="5" s="1"/>
  <c r="AA660" i="5" s="1"/>
  <c r="AA85" i="44" s="1"/>
  <c r="AA555" i="5"/>
  <c r="I463" i="3"/>
  <c r="I602" i="3" s="1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C555" i="5"/>
  <c r="AC615" i="1"/>
  <c r="G541" i="1"/>
  <c r="G617" i="1" s="1"/>
  <c r="E625" i="5"/>
  <c r="G7" i="2"/>
  <c r="AA614" i="5"/>
  <c r="AA613" i="5" s="1"/>
  <c r="AA659" i="5" s="1"/>
  <c r="AA65" i="44" s="1"/>
  <c r="AA524" i="5"/>
  <c r="Y614" i="5"/>
  <c r="Y613" i="5" s="1"/>
  <c r="Y659" i="5" s="1"/>
  <c r="Y65" i="44" s="1"/>
  <c r="Y524" i="5"/>
  <c r="W614" i="5"/>
  <c r="M615" i="1"/>
  <c r="Y615" i="1"/>
  <c r="J615" i="1"/>
  <c r="F614" i="5"/>
  <c r="I615" i="1"/>
  <c r="L541" i="1"/>
  <c r="L617" i="1" s="1"/>
  <c r="U614" i="5"/>
  <c r="U613" i="5" s="1"/>
  <c r="U659" i="5" s="1"/>
  <c r="U65" i="44" s="1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F658" i="39"/>
  <c r="F599" i="39"/>
  <c r="F597" i="39" s="1"/>
  <c r="I658" i="39"/>
  <c r="I599" i="39"/>
  <c r="I597" i="39" s="1"/>
  <c r="V658" i="40"/>
  <c r="V599" i="40"/>
  <c r="V597" i="40" s="1"/>
  <c r="I658" i="40"/>
  <c r="I599" i="40"/>
  <c r="I597" i="40" s="1"/>
  <c r="L658" i="40"/>
  <c r="L599" i="40"/>
  <c r="L597" i="40" s="1"/>
  <c r="Z606" i="5"/>
  <c r="Z604" i="5" s="1"/>
  <c r="Z658" i="5" s="1"/>
  <c r="Z45" i="44" s="1"/>
  <c r="Z471" i="5"/>
  <c r="X464" i="2"/>
  <c r="X463" i="2" s="1"/>
  <c r="X602" i="2" s="1"/>
  <c r="X67" i="2"/>
  <c r="K458" i="1"/>
  <c r="K457" i="1" s="1"/>
  <c r="K7" i="1"/>
  <c r="K5" i="1" s="1"/>
  <c r="AC464" i="2"/>
  <c r="AC463" i="2" s="1"/>
  <c r="AC602" i="2" s="1"/>
  <c r="AC67" i="2"/>
  <c r="S625" i="5"/>
  <c r="S624" i="5" s="1"/>
  <c r="S660" i="5" s="1"/>
  <c r="S85" i="44" s="1"/>
  <c r="S555" i="5"/>
  <c r="O625" i="1"/>
  <c r="O624" i="1" s="1"/>
  <c r="O660" i="1" s="1"/>
  <c r="O86" i="44" s="1"/>
  <c r="O555" i="1"/>
  <c r="T625" i="5"/>
  <c r="AB464" i="5"/>
  <c r="AB463" i="5" s="1"/>
  <c r="AB602" i="5" s="1"/>
  <c r="AB67" i="5"/>
  <c r="AC464" i="5"/>
  <c r="AC463" i="5" s="1"/>
  <c r="AC602" i="5" s="1"/>
  <c r="AC67" i="5"/>
  <c r="O7" i="2"/>
  <c r="O5" i="2" s="1"/>
  <c r="O458" i="2"/>
  <c r="O457" i="2" s="1"/>
  <c r="U625" i="5"/>
  <c r="U624" i="5" s="1"/>
  <c r="U660" i="5" s="1"/>
  <c r="U85" i="44" s="1"/>
  <c r="U555" i="5"/>
  <c r="Z297" i="5"/>
  <c r="T614" i="5"/>
  <c r="T613" i="5" s="1"/>
  <c r="T659" i="5" s="1"/>
  <c r="T65" i="44" s="1"/>
  <c r="T524" i="5"/>
  <c r="F601" i="2"/>
  <c r="V625" i="5"/>
  <c r="X614" i="5"/>
  <c r="X613" i="5" s="1"/>
  <c r="X659" i="5" s="1"/>
  <c r="X65" i="44" s="1"/>
  <c r="X524" i="5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AB625" i="1"/>
  <c r="AB555" i="1"/>
  <c r="L625" i="1"/>
  <c r="L624" i="1" s="1"/>
  <c r="L660" i="1" s="1"/>
  <c r="L86" i="44" s="1"/>
  <c r="L555" i="1"/>
  <c r="M7" i="2"/>
  <c r="N463" i="3"/>
  <c r="N602" i="3" s="1"/>
  <c r="E605" i="2"/>
  <c r="E604" i="2" s="1"/>
  <c r="E658" i="2" s="1"/>
  <c r="E44" i="44" s="1"/>
  <c r="E471" i="2"/>
  <c r="Q111" i="44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576" i="5"/>
  <c r="H634" i="5"/>
  <c r="H633" i="5" s="1"/>
  <c r="H661" i="5" s="1"/>
  <c r="H105" i="44" s="1"/>
  <c r="H111" i="44" s="1"/>
  <c r="H576" i="5"/>
  <c r="C634" i="3"/>
  <c r="I471" i="2"/>
  <c r="Y471" i="2"/>
  <c r="AE471" i="1"/>
  <c r="K625" i="1"/>
  <c r="K624" i="1" s="1"/>
  <c r="K660" i="1" s="1"/>
  <c r="K86" i="44" s="1"/>
  <c r="K555" i="1"/>
  <c r="W463" i="5"/>
  <c r="W602" i="5" s="1"/>
  <c r="W625" i="5"/>
  <c r="W555" i="5"/>
  <c r="H614" i="5"/>
  <c r="H613" i="5" s="1"/>
  <c r="H659" i="5" s="1"/>
  <c r="H65" i="44" s="1"/>
  <c r="H524" i="5"/>
  <c r="D614" i="5"/>
  <c r="D613" i="5" s="1"/>
  <c r="D659" i="5" s="1"/>
  <c r="D65" i="44" s="1"/>
  <c r="D524" i="5"/>
  <c r="L615" i="1"/>
  <c r="U463" i="3"/>
  <c r="U602" i="3" s="1"/>
  <c r="F605" i="3"/>
  <c r="W605" i="3"/>
  <c r="AA605" i="3"/>
  <c r="W471" i="39"/>
  <c r="W455" i="39" s="1"/>
  <c r="W453" i="39" s="1"/>
  <c r="AE471" i="39"/>
  <c r="AE455" i="39" s="1"/>
  <c r="AE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576" i="5"/>
  <c r="M605" i="2"/>
  <c r="M604" i="2" s="1"/>
  <c r="M658" i="2" s="1"/>
  <c r="M44" i="44" s="1"/>
  <c r="M471" i="2"/>
  <c r="AA604" i="40"/>
  <c r="W604" i="40"/>
  <c r="U604" i="40"/>
  <c r="Z604" i="41"/>
  <c r="M604" i="41"/>
  <c r="R604" i="41"/>
  <c r="D471" i="39"/>
  <c r="D455" i="39" s="1"/>
  <c r="D453" i="39" s="1"/>
  <c r="C471" i="39"/>
  <c r="C455" i="39" s="1"/>
  <c r="C453" i="39" s="1"/>
  <c r="N471" i="39"/>
  <c r="N455" i="39" s="1"/>
  <c r="N453" i="39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J5" i="1" s="1"/>
  <c r="AC601" i="1"/>
  <c r="AC600" i="1" s="1"/>
  <c r="AC456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AC6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H615" i="1"/>
  <c r="P67" i="1"/>
  <c r="P299" i="2"/>
  <c r="P67" i="2"/>
  <c r="O463" i="5"/>
  <c r="O602" i="5" s="1"/>
  <c r="I464" i="5"/>
  <c r="I463" i="5" s="1"/>
  <c r="I602" i="5" s="1"/>
  <c r="I67" i="5"/>
  <c r="R464" i="5"/>
  <c r="R463" i="5" s="1"/>
  <c r="R602" i="5" s="1"/>
  <c r="R67" i="5"/>
  <c r="H464" i="2"/>
  <c r="H463" i="2" s="1"/>
  <c r="H602" i="2" s="1"/>
  <c r="H67" i="2"/>
  <c r="M458" i="1"/>
  <c r="M457" i="1" s="1"/>
  <c r="M7" i="1"/>
  <c r="M5" i="1" s="1"/>
  <c r="D458" i="1"/>
  <c r="D457" i="1" s="1"/>
  <c r="D7" i="1"/>
  <c r="D5" i="1" s="1"/>
  <c r="C297" i="1"/>
  <c r="AD7" i="2"/>
  <c r="AD5" i="2" s="1"/>
  <c r="AD458" i="2"/>
  <c r="AD457" i="2" s="1"/>
  <c r="E464" i="5"/>
  <c r="E463" i="5" s="1"/>
  <c r="E602" i="5" s="1"/>
  <c r="E67" i="5"/>
  <c r="X297" i="1"/>
  <c r="L299" i="2"/>
  <c r="F464" i="3"/>
  <c r="F463" i="3" s="1"/>
  <c r="F602" i="3" s="1"/>
  <c r="F67" i="3"/>
  <c r="X463" i="3"/>
  <c r="X602" i="3" s="1"/>
  <c r="K191" i="5"/>
  <c r="T457" i="1"/>
  <c r="E524" i="2"/>
  <c r="Y524" i="2"/>
  <c r="J457" i="2"/>
  <c r="AA615" i="1"/>
  <c r="AA613" i="1" s="1"/>
  <c r="AA659" i="1" s="1"/>
  <c r="AA66" i="44" s="1"/>
  <c r="AA524" i="1"/>
  <c r="N191" i="5"/>
  <c r="X257" i="1"/>
  <c r="Z191" i="5"/>
  <c r="S191" i="1"/>
  <c r="I605" i="3"/>
  <c r="L605" i="2"/>
  <c r="L604" i="2" s="1"/>
  <c r="L658" i="2" s="1"/>
  <c r="L44" i="44" s="1"/>
  <c r="L471" i="2"/>
  <c r="K658" i="39"/>
  <c r="K599" i="39"/>
  <c r="K597" i="39" s="1"/>
  <c r="S658" i="39"/>
  <c r="S599" i="39"/>
  <c r="S597" i="39" s="1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U524" i="1"/>
  <c r="V625" i="1"/>
  <c r="V624" i="1" s="1"/>
  <c r="V660" i="1" s="1"/>
  <c r="V86" i="44" s="1"/>
  <c r="V555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E615" i="1"/>
  <c r="F5" i="2"/>
  <c r="AC614" i="5"/>
  <c r="L464" i="3"/>
  <c r="L463" i="3" s="1"/>
  <c r="L602" i="3" s="1"/>
  <c r="L67" i="3"/>
  <c r="R464" i="3"/>
  <c r="R463" i="3" s="1"/>
  <c r="R602" i="3" s="1"/>
  <c r="R67" i="3"/>
  <c r="AE297" i="5"/>
  <c r="F34" i="66" s="1"/>
  <c r="Q464" i="3"/>
  <c r="Q463" i="3" s="1"/>
  <c r="Q602" i="3" s="1"/>
  <c r="Q6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O191" i="5"/>
  <c r="D625" i="5"/>
  <c r="D624" i="5" s="1"/>
  <c r="D660" i="5" s="1"/>
  <c r="D85" i="44" s="1"/>
  <c r="D555" i="5"/>
  <c r="H457" i="2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Y453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D604" i="39"/>
  <c r="C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K634" i="3"/>
  <c r="AE615" i="1"/>
  <c r="O463" i="2"/>
  <c r="O602" i="2" s="1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E457" i="1"/>
  <c r="H297" i="5"/>
  <c r="J625" i="1"/>
  <c r="J624" i="1" s="1"/>
  <c r="J660" i="1" s="1"/>
  <c r="J86" i="44" s="1"/>
  <c r="J555" i="1"/>
  <c r="U297" i="1"/>
  <c r="T297" i="1"/>
  <c r="K297" i="5"/>
  <c r="AA297" i="1"/>
  <c r="P555" i="5"/>
  <c r="Q615" i="1"/>
  <c r="L524" i="2"/>
  <c r="W457" i="2"/>
  <c r="Z297" i="1"/>
  <c r="AE299" i="2"/>
  <c r="P615" i="1"/>
  <c r="P524" i="1"/>
  <c r="O625" i="5"/>
  <c r="O624" i="5" s="1"/>
  <c r="O660" i="5" s="1"/>
  <c r="O85" i="44" s="1"/>
  <c r="O555" i="5"/>
  <c r="AE463" i="3"/>
  <c r="AE602" i="3" s="1"/>
  <c r="D463" i="3"/>
  <c r="D602" i="3" s="1"/>
  <c r="M463" i="3"/>
  <c r="M602" i="3" s="1"/>
  <c r="AC463" i="3"/>
  <c r="AC602" i="3" s="1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576" i="5"/>
  <c r="K606" i="5"/>
  <c r="K604" i="5" s="1"/>
  <c r="K658" i="5" s="1"/>
  <c r="K45" i="44" s="1"/>
  <c r="K471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H297" i="1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I625" i="5"/>
  <c r="I624" i="5" s="1"/>
  <c r="I660" i="5" s="1"/>
  <c r="I85" i="44" s="1"/>
  <c r="I555" i="5"/>
  <c r="X625" i="1"/>
  <c r="X55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W463" i="3"/>
  <c r="W602" i="3" s="1"/>
  <c r="P464" i="3"/>
  <c r="P463" i="3" s="1"/>
  <c r="P602" i="3" s="1"/>
  <c r="P67" i="3"/>
  <c r="Q457" i="2"/>
  <c r="M614" i="5"/>
  <c r="V614" i="5"/>
  <c r="V613" i="5" s="1"/>
  <c r="V659" i="5" s="1"/>
  <c r="V65" i="44" s="1"/>
  <c r="V524" i="5"/>
  <c r="K614" i="5"/>
  <c r="K613" i="5" s="1"/>
  <c r="K659" i="5" s="1"/>
  <c r="K65" i="44" s="1"/>
  <c r="K524" i="5"/>
  <c r="Z257" i="1"/>
  <c r="Z191" i="1" s="1"/>
  <c r="S7" i="1"/>
  <c r="S5" i="1" s="1"/>
  <c r="E613" i="2"/>
  <c r="E659" i="2" s="1"/>
  <c r="E64" i="44" s="1"/>
  <c r="Y613" i="2"/>
  <c r="Y659" i="2" s="1"/>
  <c r="Y64" i="44" s="1"/>
  <c r="J7" i="2"/>
  <c r="J5" i="2" s="1"/>
  <c r="O463" i="3"/>
  <c r="O602" i="3" s="1"/>
  <c r="F615" i="1"/>
  <c r="AE614" i="5"/>
  <c r="AB615" i="1"/>
  <c r="C615" i="1"/>
  <c r="I257" i="1"/>
  <c r="I191" i="1" s="1"/>
  <c r="N614" i="5"/>
  <c r="N613" i="5" s="1"/>
  <c r="N659" i="5" s="1"/>
  <c r="N65" i="44" s="1"/>
  <c r="N524" i="5"/>
  <c r="C614" i="5"/>
  <c r="C613" i="5" s="1"/>
  <c r="C659" i="5" s="1"/>
  <c r="C65" i="44" s="1"/>
  <c r="C524" i="5"/>
  <c r="X541" i="1"/>
  <c r="X617" i="1" s="1"/>
  <c r="D191" i="1"/>
  <c r="J614" i="5"/>
  <c r="J613" i="5" s="1"/>
  <c r="J659" i="5" s="1"/>
  <c r="J65" i="44" s="1"/>
  <c r="J524" i="5"/>
  <c r="G615" i="1"/>
  <c r="Z614" i="5"/>
  <c r="S615" i="1"/>
  <c r="M2" i="40"/>
  <c r="L2" i="40"/>
  <c r="W2" i="40"/>
  <c r="N2" i="40"/>
  <c r="U2" i="40"/>
  <c r="AA2" i="40"/>
  <c r="T2" i="41"/>
  <c r="AA2" i="41"/>
  <c r="I2" i="40"/>
  <c r="Y2" i="40"/>
  <c r="AE2" i="41"/>
  <c r="D2" i="40"/>
  <c r="G2" i="41"/>
  <c r="U2" i="41"/>
  <c r="I2" i="41"/>
  <c r="L2" i="41"/>
  <c r="C2" i="40"/>
  <c r="AD2" i="40"/>
  <c r="AB2" i="40"/>
  <c r="S2" i="41"/>
  <c r="G2" i="40"/>
  <c r="P2" i="41"/>
  <c r="E2" i="40"/>
  <c r="O2" i="41"/>
  <c r="Z2" i="41"/>
  <c r="J2" i="40"/>
  <c r="L297" i="1" l="1"/>
  <c r="K637" i="1"/>
  <c r="K633" i="1" s="1"/>
  <c r="K661" i="1" s="1"/>
  <c r="K106" i="44" s="1"/>
  <c r="K111" i="44" s="1"/>
  <c r="K576" i="1"/>
  <c r="W636" i="2"/>
  <c r="W633" i="2" s="1"/>
  <c r="W661" i="2" s="1"/>
  <c r="W104" i="44" s="1"/>
  <c r="W111" i="44" s="1"/>
  <c r="W576" i="2"/>
  <c r="P637" i="1"/>
  <c r="P633" i="1" s="1"/>
  <c r="P661" i="1" s="1"/>
  <c r="P106" i="44" s="1"/>
  <c r="P576" i="1"/>
  <c r="P636" i="2"/>
  <c r="P633" i="2" s="1"/>
  <c r="P661" i="2" s="1"/>
  <c r="P104" i="44" s="1"/>
  <c r="P576" i="2"/>
  <c r="Y111" i="44"/>
  <c r="S636" i="1"/>
  <c r="S633" i="1" s="1"/>
  <c r="S661" i="1" s="1"/>
  <c r="S106" i="44" s="1"/>
  <c r="S111" i="44" s="1"/>
  <c r="S576" i="1"/>
  <c r="G636" i="1"/>
  <c r="G633" i="1" s="1"/>
  <c r="G661" i="1" s="1"/>
  <c r="G106" i="44" s="1"/>
  <c r="G111" i="44" s="1"/>
  <c r="G576" i="1"/>
  <c r="M636" i="2"/>
  <c r="M633" i="2" s="1"/>
  <c r="M661" i="2" s="1"/>
  <c r="M104" i="44" s="1"/>
  <c r="M111" i="44" s="1"/>
  <c r="M576" i="2"/>
  <c r="N636" i="2"/>
  <c r="N633" i="2" s="1"/>
  <c r="N661" i="2" s="1"/>
  <c r="N104" i="44" s="1"/>
  <c r="N576" i="2"/>
  <c r="P111" i="44"/>
  <c r="N636" i="1"/>
  <c r="N633" i="1" s="1"/>
  <c r="N661" i="1" s="1"/>
  <c r="N106" i="44" s="1"/>
  <c r="N576" i="1"/>
  <c r="H456" i="1"/>
  <c r="Q524" i="1"/>
  <c r="Q298" i="2"/>
  <c r="R191" i="1"/>
  <c r="E257" i="1"/>
  <c r="I160" i="3"/>
  <c r="X471" i="39"/>
  <c r="X455" i="39" s="1"/>
  <c r="J580" i="3"/>
  <c r="J637" i="3" s="1"/>
  <c r="AE28" i="67"/>
  <c r="I471" i="39"/>
  <c r="I455" i="39" s="1"/>
  <c r="I453" i="39" s="1"/>
  <c r="I299" i="2"/>
  <c r="I557" i="2" s="1"/>
  <c r="I556" i="2" s="1"/>
  <c r="Q613" i="1"/>
  <c r="Q659" i="1" s="1"/>
  <c r="Q66" i="44" s="1"/>
  <c r="O658" i="41"/>
  <c r="D604" i="5"/>
  <c r="D658" i="5" s="1"/>
  <c r="D45" i="44" s="1"/>
  <c r="N122" i="3"/>
  <c r="O30" i="67" s="1"/>
  <c r="Q399" i="3"/>
  <c r="P524" i="5"/>
  <c r="AD299" i="2"/>
  <c r="AD557" i="2" s="1"/>
  <c r="AD556" i="2" s="1"/>
  <c r="V524" i="2"/>
  <c r="U524" i="2"/>
  <c r="R524" i="5"/>
  <c r="AB565" i="3"/>
  <c r="AB628" i="3" s="1"/>
  <c r="S415" i="3"/>
  <c r="T257" i="1"/>
  <c r="T191" i="1" s="1"/>
  <c r="K30" i="66"/>
  <c r="R21" i="66" s="1"/>
  <c r="S21" i="66" s="1"/>
  <c r="S299" i="2"/>
  <c r="S557" i="2" s="1"/>
  <c r="S556" i="2" s="1"/>
  <c r="M5" i="2"/>
  <c r="L555" i="5"/>
  <c r="T191" i="5"/>
  <c r="H299" i="2"/>
  <c r="H557" i="2" s="1"/>
  <c r="H556" i="2" s="1"/>
  <c r="I298" i="2"/>
  <c r="H617" i="1"/>
  <c r="H613" i="1" s="1"/>
  <c r="H524" i="1"/>
  <c r="N617" i="1"/>
  <c r="N613" i="1" s="1"/>
  <c r="N659" i="1" s="1"/>
  <c r="N66" i="44" s="1"/>
  <c r="N71" i="44" s="1"/>
  <c r="N524" i="1"/>
  <c r="D5" i="2"/>
  <c r="P269" i="3"/>
  <c r="P543" i="3" s="1"/>
  <c r="X399" i="3"/>
  <c r="L613" i="5"/>
  <c r="L659" i="5" s="1"/>
  <c r="L65" i="44" s="1"/>
  <c r="N257" i="1"/>
  <c r="N191" i="1" s="1"/>
  <c r="E299" i="2"/>
  <c r="AB556" i="2"/>
  <c r="AB25" i="69"/>
  <c r="S28" i="69"/>
  <c r="P25" i="67"/>
  <c r="P98" i="67" s="1"/>
  <c r="K5" i="2"/>
  <c r="T478" i="3"/>
  <c r="T606" i="3" s="1"/>
  <c r="H383" i="3"/>
  <c r="N349" i="3"/>
  <c r="X565" i="3"/>
  <c r="X628" i="3" s="1"/>
  <c r="AE524" i="2"/>
  <c r="K27" i="67"/>
  <c r="H559" i="3"/>
  <c r="H626" i="3" s="1"/>
  <c r="Y30" i="67"/>
  <c r="T269" i="3"/>
  <c r="T543" i="3" s="1"/>
  <c r="Q269" i="3"/>
  <c r="Q543" i="3" s="1"/>
  <c r="Q541" i="3" s="1"/>
  <c r="Q617" i="3" s="1"/>
  <c r="L453" i="41"/>
  <c r="Q613" i="5"/>
  <c r="Q659" i="5" s="1"/>
  <c r="Q65" i="44" s="1"/>
  <c r="Q71" i="44" s="1"/>
  <c r="AC269" i="3"/>
  <c r="AC543" i="3" s="1"/>
  <c r="P624" i="5"/>
  <c r="P660" i="5" s="1"/>
  <c r="P85" i="44" s="1"/>
  <c r="G7" i="68"/>
  <c r="E658" i="39"/>
  <c r="E599" i="39"/>
  <c r="E597" i="39" s="1"/>
  <c r="S298" i="2"/>
  <c r="E471" i="39"/>
  <c r="E455" i="39" s="1"/>
  <c r="E453" i="39" s="1"/>
  <c r="R620" i="2"/>
  <c r="R613" i="2" s="1"/>
  <c r="R659" i="2" s="1"/>
  <c r="R64" i="44" s="1"/>
  <c r="F471" i="39"/>
  <c r="F455" i="39" s="1"/>
  <c r="F453" i="39" s="1"/>
  <c r="I613" i="1"/>
  <c r="I659" i="1" s="1"/>
  <c r="I66" i="44" s="1"/>
  <c r="W599" i="41"/>
  <c r="W597" i="41" s="1"/>
  <c r="R7" i="66"/>
  <c r="S7" i="66" s="1"/>
  <c r="R30" i="66"/>
  <c r="S30" i="66" s="1"/>
  <c r="AB191" i="1"/>
  <c r="C198" i="73"/>
  <c r="D198" i="73" s="1"/>
  <c r="C48" i="72"/>
  <c r="C194" i="73"/>
  <c r="D194" i="73" s="1"/>
  <c r="C29" i="72"/>
  <c r="C211" i="73"/>
  <c r="D211" i="73" s="1"/>
  <c r="C40" i="72"/>
  <c r="C188" i="73"/>
  <c r="D188" i="73" s="1"/>
  <c r="C73" i="72"/>
  <c r="C144" i="73"/>
  <c r="D144" i="73" s="1"/>
  <c r="C63" i="72"/>
  <c r="C189" i="73"/>
  <c r="D189" i="73" s="1"/>
  <c r="C223" i="72"/>
  <c r="C195" i="73"/>
  <c r="D195" i="73" s="1"/>
  <c r="C74" i="72"/>
  <c r="C213" i="73"/>
  <c r="D213" i="73" s="1"/>
  <c r="C57" i="72"/>
  <c r="O191" i="1"/>
  <c r="P191" i="5"/>
  <c r="D62" i="72"/>
  <c r="D90" i="72"/>
  <c r="D181" i="72"/>
  <c r="D85" i="72"/>
  <c r="D205" i="72"/>
  <c r="D208" i="72"/>
  <c r="D80" i="72"/>
  <c r="D51" i="72"/>
  <c r="D231" i="72"/>
  <c r="D89" i="72"/>
  <c r="D179" i="72"/>
  <c r="D13" i="72"/>
  <c r="D33" i="72"/>
  <c r="D67" i="72"/>
  <c r="D171" i="72"/>
  <c r="D212" i="72"/>
  <c r="D82" i="72"/>
  <c r="D112" i="72"/>
  <c r="D72" i="72"/>
  <c r="D45" i="72"/>
  <c r="D214" i="72"/>
  <c r="D107" i="72"/>
  <c r="D233" i="72"/>
  <c r="D37" i="72"/>
  <c r="D95" i="72"/>
  <c r="D232" i="72"/>
  <c r="D65" i="72"/>
  <c r="D180" i="72"/>
  <c r="D213" i="72"/>
  <c r="D52" i="72"/>
  <c r="D216" i="72"/>
  <c r="D110" i="72"/>
  <c r="D230" i="72"/>
  <c r="D88" i="72"/>
  <c r="D202" i="72"/>
  <c r="C133" i="73"/>
  <c r="D133" i="73" s="1"/>
  <c r="C32" i="72"/>
  <c r="C34" i="72"/>
  <c r="C217" i="73"/>
  <c r="D217" i="73" s="1"/>
  <c r="C215" i="73"/>
  <c r="D215" i="73" s="1"/>
  <c r="C92" i="72"/>
  <c r="C146" i="73"/>
  <c r="D146" i="73" s="1"/>
  <c r="C19" i="72"/>
  <c r="C199" i="73"/>
  <c r="D199" i="73" s="1"/>
  <c r="C86" i="72"/>
  <c r="D206" i="72"/>
  <c r="D210" i="72"/>
  <c r="D93" i="72"/>
  <c r="D218" i="72"/>
  <c r="D61" i="72"/>
  <c r="D204" i="72"/>
  <c r="D53" i="72"/>
  <c r="D71" i="72"/>
  <c r="D98" i="72"/>
  <c r="D68" i="72"/>
  <c r="D84" i="72"/>
  <c r="D219" i="72"/>
  <c r="C76" i="72"/>
  <c r="C219" i="73"/>
  <c r="D219" i="73" s="1"/>
  <c r="C222" i="73"/>
  <c r="D222" i="73" s="1"/>
  <c r="C9" i="72"/>
  <c r="C42" i="72"/>
  <c r="C135" i="73"/>
  <c r="D135" i="73" s="1"/>
  <c r="D25" i="72"/>
  <c r="D105" i="72"/>
  <c r="D108" i="72"/>
  <c r="D49" i="72"/>
  <c r="D209" i="72"/>
  <c r="D221" i="72"/>
  <c r="D41" i="72"/>
  <c r="D97" i="72"/>
  <c r="D100" i="72"/>
  <c r="D69" i="72"/>
  <c r="D26" i="72"/>
  <c r="D60" i="72"/>
  <c r="D164" i="72"/>
  <c r="D22" i="72"/>
  <c r="D59" i="72"/>
  <c r="D101" i="72"/>
  <c r="D227" i="72"/>
  <c r="D192" i="72"/>
  <c r="D23" i="72"/>
  <c r="D50" i="72"/>
  <c r="D170" i="72"/>
  <c r="D56" i="72"/>
  <c r="D211" i="72"/>
  <c r="D96" i="72"/>
  <c r="D203" i="72"/>
  <c r="D229" i="72"/>
  <c r="D99" i="72"/>
  <c r="D81" i="72"/>
  <c r="D83" i="72"/>
  <c r="D14" i="72"/>
  <c r="D91" i="72"/>
  <c r="D66" i="72"/>
  <c r="D43" i="72"/>
  <c r="D215" i="72"/>
  <c r="D104" i="72"/>
  <c r="D30" i="72"/>
  <c r="D217" i="72"/>
  <c r="D228" i="72"/>
  <c r="D78" i="72"/>
  <c r="D226" i="72"/>
  <c r="C165" i="73"/>
  <c r="D165" i="73" s="1"/>
  <c r="C106" i="72"/>
  <c r="D55" i="72"/>
  <c r="D207" i="72"/>
  <c r="D111" i="72"/>
  <c r="D94" i="72"/>
  <c r="D58" i="72"/>
  <c r="D220" i="72"/>
  <c r="D87" i="72"/>
  <c r="D234" i="72"/>
  <c r="O425" i="3"/>
  <c r="O577" i="3"/>
  <c r="S577" i="3"/>
  <c r="S425" i="3"/>
  <c r="C620" i="2"/>
  <c r="C613" i="2" s="1"/>
  <c r="C659" i="2" s="1"/>
  <c r="C64" i="44" s="1"/>
  <c r="C524" i="2"/>
  <c r="AE478" i="3"/>
  <c r="AE606" i="3" s="1"/>
  <c r="K463" i="3"/>
  <c r="K602" i="3" s="1"/>
  <c r="X453" i="39"/>
  <c r="AE564" i="3"/>
  <c r="AE562" i="3" s="1"/>
  <c r="AE627" i="3" s="1"/>
  <c r="AE528" i="3"/>
  <c r="AD269" i="3"/>
  <c r="AD543" i="3" s="1"/>
  <c r="AD541" i="3" s="1"/>
  <c r="AD617" i="3" s="1"/>
  <c r="V4" i="1"/>
  <c r="F456" i="2"/>
  <c r="H600" i="1"/>
  <c r="G555" i="65"/>
  <c r="S349" i="3"/>
  <c r="AE358" i="3"/>
  <c r="AE349" i="3" s="1"/>
  <c r="W191" i="5"/>
  <c r="Q191" i="5"/>
  <c r="U191" i="5"/>
  <c r="D471" i="5"/>
  <c r="M391" i="3"/>
  <c r="G269" i="3"/>
  <c r="G543" i="3" s="1"/>
  <c r="AC407" i="3"/>
  <c r="K257" i="1"/>
  <c r="K191" i="1" s="1"/>
  <c r="K4" i="1" s="1"/>
  <c r="AE533" i="3"/>
  <c r="W269" i="3"/>
  <c r="W543" i="3" s="1"/>
  <c r="E5" i="2"/>
  <c r="Y349" i="3"/>
  <c r="G565" i="3"/>
  <c r="G628" i="3" s="1"/>
  <c r="H478" i="3"/>
  <c r="H606" i="3" s="1"/>
  <c r="U524" i="5"/>
  <c r="G191" i="5"/>
  <c r="C191" i="5"/>
  <c r="F191" i="5"/>
  <c r="J191" i="5"/>
  <c r="U613" i="1"/>
  <c r="U659" i="1" s="1"/>
  <c r="U66" i="44" s="1"/>
  <c r="U71" i="44" s="1"/>
  <c r="D613" i="1"/>
  <c r="D659" i="1" s="1"/>
  <c r="D66" i="44" s="1"/>
  <c r="E191" i="1"/>
  <c r="E4" i="1" s="1"/>
  <c r="W191" i="1"/>
  <c r="E383" i="3"/>
  <c r="Y5" i="2"/>
  <c r="AA301" i="3"/>
  <c r="AA300" i="3" s="1"/>
  <c r="AA299" i="3" s="1"/>
  <c r="E559" i="3"/>
  <c r="E626" i="3" s="1"/>
  <c r="X269" i="3"/>
  <c r="X543" i="3" s="1"/>
  <c r="X541" i="3" s="1"/>
  <c r="X617" i="3" s="1"/>
  <c r="AD349" i="3"/>
  <c r="Q456" i="1"/>
  <c r="Q455" i="1" s="1"/>
  <c r="Q601" i="1"/>
  <c r="Q600" i="1" s="1"/>
  <c r="M658" i="39"/>
  <c r="M656" i="39" s="1"/>
  <c r="M599" i="39"/>
  <c r="M597" i="39" s="1"/>
  <c r="S617" i="1"/>
  <c r="S524" i="1"/>
  <c r="T617" i="1"/>
  <c r="T613" i="1" s="1"/>
  <c r="T659" i="1" s="1"/>
  <c r="T66" i="44" s="1"/>
  <c r="T71" i="44" s="1"/>
  <c r="T524" i="1"/>
  <c r="S613" i="1"/>
  <c r="S659" i="1" s="1"/>
  <c r="S66" i="44" s="1"/>
  <c r="P613" i="1"/>
  <c r="P659" i="1" s="1"/>
  <c r="P66" i="44" s="1"/>
  <c r="AC524" i="5"/>
  <c r="P5" i="2"/>
  <c r="F257" i="1"/>
  <c r="F191" i="1" s="1"/>
  <c r="F4" i="1" s="1"/>
  <c r="AD524" i="2"/>
  <c r="C524" i="1"/>
  <c r="X191" i="1"/>
  <c r="AB624" i="1"/>
  <c r="AB660" i="1" s="1"/>
  <c r="AB86" i="44" s="1"/>
  <c r="F600" i="2"/>
  <c r="W524" i="5"/>
  <c r="E555" i="5"/>
  <c r="T471" i="39"/>
  <c r="T455" i="39" s="1"/>
  <c r="T453" i="39" s="1"/>
  <c r="I5" i="2"/>
  <c r="C613" i="1"/>
  <c r="C659" i="1" s="1"/>
  <c r="C66" i="44" s="1"/>
  <c r="C71" i="44" s="1"/>
  <c r="S297" i="2"/>
  <c r="AC613" i="5"/>
  <c r="AC659" i="5" s="1"/>
  <c r="AC65" i="44" s="1"/>
  <c r="U5" i="2"/>
  <c r="W624" i="5"/>
  <c r="W660" i="5" s="1"/>
  <c r="W85" i="44" s="1"/>
  <c r="Z456" i="1"/>
  <c r="V555" i="5"/>
  <c r="T555" i="5"/>
  <c r="I524" i="1"/>
  <c r="I455" i="1" s="1"/>
  <c r="W613" i="5"/>
  <c r="W659" i="5" s="1"/>
  <c r="W65" i="44" s="1"/>
  <c r="E624" i="5"/>
  <c r="E660" i="5" s="1"/>
  <c r="E85" i="44" s="1"/>
  <c r="AD555" i="1"/>
  <c r="F557" i="2"/>
  <c r="F556" i="2" s="1"/>
  <c r="F555" i="2" s="1"/>
  <c r="D524" i="1"/>
  <c r="K298" i="2"/>
  <c r="K297" i="2" s="1"/>
  <c r="L599" i="41"/>
  <c r="L597" i="41" s="1"/>
  <c r="O597" i="41"/>
  <c r="AA557" i="2"/>
  <c r="AA556" i="2" s="1"/>
  <c r="K4" i="2"/>
  <c r="V624" i="5"/>
  <c r="V660" i="5" s="1"/>
  <c r="V85" i="44" s="1"/>
  <c r="T624" i="5"/>
  <c r="T660" i="5" s="1"/>
  <c r="T85" i="44" s="1"/>
  <c r="AD624" i="1"/>
  <c r="AD660" i="1" s="1"/>
  <c r="AD86" i="44" s="1"/>
  <c r="S613" i="5"/>
  <c r="S659" i="5" s="1"/>
  <c r="S65" i="44" s="1"/>
  <c r="S71" i="44" s="1"/>
  <c r="Q297" i="2"/>
  <c r="V269" i="3"/>
  <c r="V543" i="3" s="1"/>
  <c r="Q367" i="3"/>
  <c r="Q558" i="3" s="1"/>
  <c r="E601" i="1"/>
  <c r="E600" i="1" s="1"/>
  <c r="E657" i="1" s="1"/>
  <c r="E456" i="1"/>
  <c r="U658" i="39"/>
  <c r="U48" i="44" s="1"/>
  <c r="U599" i="39"/>
  <c r="U597" i="39" s="1"/>
  <c r="G399" i="3"/>
  <c r="AB191" i="5"/>
  <c r="U299" i="2"/>
  <c r="AD456" i="1"/>
  <c r="AD601" i="1"/>
  <c r="AD600" i="1" s="1"/>
  <c r="AD657" i="1" s="1"/>
  <c r="AA524" i="2"/>
  <c r="I561" i="3"/>
  <c r="I559" i="3" s="1"/>
  <c r="I626" i="3" s="1"/>
  <c r="I383" i="3"/>
  <c r="G7" i="66"/>
  <c r="E617" i="1"/>
  <c r="E613" i="1" s="1"/>
  <c r="E524" i="1"/>
  <c r="AD599" i="39"/>
  <c r="AD597" i="39" s="1"/>
  <c r="AD658" i="39"/>
  <c r="AD48" i="44" s="1"/>
  <c r="X658" i="39"/>
  <c r="X599" i="39"/>
  <c r="X597" i="39" s="1"/>
  <c r="V599" i="39"/>
  <c r="V597" i="39" s="1"/>
  <c r="V658" i="39"/>
  <c r="V656" i="39" s="1"/>
  <c r="R615" i="1"/>
  <c r="R613" i="1" s="1"/>
  <c r="R659" i="1" s="1"/>
  <c r="R66" i="44" s="1"/>
  <c r="R524" i="1"/>
  <c r="Z658" i="40"/>
  <c r="U269" i="3"/>
  <c r="U543" i="3" s="1"/>
  <c r="I562" i="3"/>
  <c r="I627" i="3" s="1"/>
  <c r="D191" i="5"/>
  <c r="V399" i="3"/>
  <c r="H2" i="66"/>
  <c r="W4" i="65"/>
  <c r="O471" i="41"/>
  <c r="O455" i="41" s="1"/>
  <c r="O453" i="41" s="1"/>
  <c r="E30" i="67"/>
  <c r="M191" i="5"/>
  <c r="AE5" i="2"/>
  <c r="Z407" i="3"/>
  <c r="L98" i="67"/>
  <c r="T98" i="67"/>
  <c r="D98" i="67"/>
  <c r="AB98" i="67"/>
  <c r="W18" i="67"/>
  <c r="W59" i="67" s="1"/>
  <c r="W93" i="67"/>
  <c r="J18" i="67"/>
  <c r="J59" i="67" s="1"/>
  <c r="J93" i="67"/>
  <c r="AF18" i="67"/>
  <c r="AF59" i="67" s="1"/>
  <c r="AF93" i="67"/>
  <c r="Y18" i="67"/>
  <c r="Y59" i="67" s="1"/>
  <c r="Y93" i="67"/>
  <c r="AD18" i="67"/>
  <c r="AD59" i="67" s="1"/>
  <c r="AD93" i="67"/>
  <c r="AB18" i="67"/>
  <c r="AB59" i="67" s="1"/>
  <c r="AB93" i="67"/>
  <c r="I18" i="67"/>
  <c r="I59" i="67" s="1"/>
  <c r="I93" i="67"/>
  <c r="M18" i="67"/>
  <c r="M59" i="67" s="1"/>
  <c r="M93" i="67"/>
  <c r="R18" i="67"/>
  <c r="R59" i="67" s="1"/>
  <c r="R93" i="67"/>
  <c r="U18" i="67"/>
  <c r="U59" i="67" s="1"/>
  <c r="U93" i="67"/>
  <c r="E18" i="67"/>
  <c r="E59" i="67" s="1"/>
  <c r="E93" i="67"/>
  <c r="Q18" i="67"/>
  <c r="Q59" i="67" s="1"/>
  <c r="Q93" i="67"/>
  <c r="X18" i="67"/>
  <c r="X59" i="67" s="1"/>
  <c r="X93" i="67"/>
  <c r="O18" i="67"/>
  <c r="O59" i="67" s="1"/>
  <c r="O93" i="67"/>
  <c r="H18" i="67"/>
  <c r="H59" i="67" s="1"/>
  <c r="H93" i="67"/>
  <c r="K18" i="67"/>
  <c r="K59" i="67" s="1"/>
  <c r="K93" i="67"/>
  <c r="S18" i="67"/>
  <c r="S59" i="67" s="1"/>
  <c r="S93" i="67"/>
  <c r="L18" i="67"/>
  <c r="L59" i="67" s="1"/>
  <c r="L93" i="67"/>
  <c r="D18" i="67"/>
  <c r="D59" i="67" s="1"/>
  <c r="D93" i="67"/>
  <c r="Z18" i="67"/>
  <c r="Z59" i="67" s="1"/>
  <c r="Z93" i="67"/>
  <c r="F18" i="67"/>
  <c r="F59" i="67" s="1"/>
  <c r="F93" i="67"/>
  <c r="G18" i="67"/>
  <c r="G59" i="67" s="1"/>
  <c r="G93" i="67"/>
  <c r="AE18" i="67"/>
  <c r="AE59" i="67" s="1"/>
  <c r="AE93" i="67"/>
  <c r="N18" i="67"/>
  <c r="N59" i="67" s="1"/>
  <c r="N93" i="67"/>
  <c r="P18" i="67"/>
  <c r="P59" i="67" s="1"/>
  <c r="P93" i="67"/>
  <c r="AC18" i="67"/>
  <c r="AC59" i="67" s="1"/>
  <c r="AC93" i="67"/>
  <c r="AA18" i="67"/>
  <c r="AA59" i="67" s="1"/>
  <c r="AA93" i="67"/>
  <c r="T18" i="67"/>
  <c r="T59" i="67" s="1"/>
  <c r="T93" i="67"/>
  <c r="V601" i="1"/>
  <c r="V600" i="1" s="1"/>
  <c r="V456" i="1"/>
  <c r="AC579" i="3"/>
  <c r="AC636" i="3" s="1"/>
  <c r="AD27" i="69"/>
  <c r="AD27" i="67"/>
  <c r="M580" i="3"/>
  <c r="M637" i="3" s="1"/>
  <c r="N28" i="69"/>
  <c r="N28" i="67"/>
  <c r="Z25" i="69"/>
  <c r="Z25" i="67"/>
  <c r="F25" i="69"/>
  <c r="F25" i="67"/>
  <c r="Q580" i="3"/>
  <c r="Q637" i="3" s="1"/>
  <c r="R28" i="69"/>
  <c r="R28" i="67"/>
  <c r="E580" i="3"/>
  <c r="E637" i="3" s="1"/>
  <c r="F28" i="69"/>
  <c r="F28" i="67"/>
  <c r="T580" i="3"/>
  <c r="T637" i="3" s="1"/>
  <c r="U28" i="69"/>
  <c r="U28" i="67"/>
  <c r="AA269" i="3"/>
  <c r="AA543" i="3" s="1"/>
  <c r="AD25" i="69"/>
  <c r="AD25" i="67"/>
  <c r="Y27" i="69"/>
  <c r="Y27" i="67"/>
  <c r="V577" i="3"/>
  <c r="V634" i="3" s="1"/>
  <c r="W25" i="69"/>
  <c r="W25" i="67"/>
  <c r="H25" i="69"/>
  <c r="H24" i="69" s="1"/>
  <c r="H59" i="69" s="1"/>
  <c r="H25" i="67"/>
  <c r="H98" i="67" s="1"/>
  <c r="Q25" i="69"/>
  <c r="Q25" i="67"/>
  <c r="M579" i="3"/>
  <c r="M636" i="3" s="1"/>
  <c r="N27" i="69"/>
  <c r="N27" i="67"/>
  <c r="M567" i="3"/>
  <c r="M565" i="3" s="1"/>
  <c r="M628" i="3" s="1"/>
  <c r="M399" i="3"/>
  <c r="G24" i="68"/>
  <c r="AE636" i="2"/>
  <c r="AE633" i="2" s="1"/>
  <c r="AE661" i="2" s="1"/>
  <c r="AE104" i="44" s="1"/>
  <c r="AE576" i="2"/>
  <c r="P24" i="69"/>
  <c r="P59" i="69" s="1"/>
  <c r="E160" i="3"/>
  <c r="E509" i="3"/>
  <c r="E508" i="3" s="1"/>
  <c r="E610" i="3" s="1"/>
  <c r="K25" i="66"/>
  <c r="R11" i="66" s="1"/>
  <c r="S11" i="66" s="1"/>
  <c r="F24" i="66"/>
  <c r="L579" i="3"/>
  <c r="L636" i="3" s="1"/>
  <c r="M27" i="69"/>
  <c r="M27" i="67"/>
  <c r="E25" i="69"/>
  <c r="E25" i="67"/>
  <c r="E98" i="67" s="1"/>
  <c r="J25" i="69"/>
  <c r="J25" i="67"/>
  <c r="AF28" i="69"/>
  <c r="AF28" i="67"/>
  <c r="T579" i="3"/>
  <c r="T636" i="3" s="1"/>
  <c r="U27" i="69"/>
  <c r="U27" i="67"/>
  <c r="AC25" i="69"/>
  <c r="AC25" i="67"/>
  <c r="L27" i="69"/>
  <c r="L24" i="69" s="1"/>
  <c r="L59" i="69" s="1"/>
  <c r="L27" i="67"/>
  <c r="L24" i="67" s="1"/>
  <c r="L60" i="67" s="1"/>
  <c r="D580" i="3"/>
  <c r="D637" i="3" s="1"/>
  <c r="E28" i="69"/>
  <c r="E28" i="67"/>
  <c r="V580" i="3"/>
  <c r="V637" i="3" s="1"/>
  <c r="W28" i="69"/>
  <c r="W28" i="67"/>
  <c r="Y580" i="3"/>
  <c r="Y637" i="3" s="1"/>
  <c r="Z28" i="69"/>
  <c r="Z28" i="67"/>
  <c r="F577" i="3"/>
  <c r="F634" i="3" s="1"/>
  <c r="G25" i="69"/>
  <c r="G25" i="67"/>
  <c r="F32" i="66"/>
  <c r="N579" i="3"/>
  <c r="N636" i="3" s="1"/>
  <c r="O27" i="69"/>
  <c r="O27" i="67"/>
  <c r="X25" i="69"/>
  <c r="X25" i="67"/>
  <c r="W577" i="3"/>
  <c r="W634" i="3" s="1"/>
  <c r="I25" i="69"/>
  <c r="I25" i="67"/>
  <c r="H577" i="3"/>
  <c r="H634" i="3" s="1"/>
  <c r="F579" i="3"/>
  <c r="F636" i="3" s="1"/>
  <c r="G27" i="69"/>
  <c r="G27" i="67"/>
  <c r="K17" i="66"/>
  <c r="AE636" i="1"/>
  <c r="AE633" i="1" s="1"/>
  <c r="AE661" i="1" s="1"/>
  <c r="AE106" i="44" s="1"/>
  <c r="AE576" i="1"/>
  <c r="H580" i="3"/>
  <c r="H637" i="3" s="1"/>
  <c r="I28" i="69"/>
  <c r="I28" i="67"/>
  <c r="T24" i="67"/>
  <c r="T60" i="67" s="1"/>
  <c r="D11" i="68"/>
  <c r="D7" i="68" s="1"/>
  <c r="K28" i="68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4" i="69" s="1"/>
  <c r="S59" i="69" s="1"/>
  <c r="S25" i="67"/>
  <c r="S98" i="67" s="1"/>
  <c r="V25" i="69"/>
  <c r="V25" i="67"/>
  <c r="W27" i="69"/>
  <c r="W27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AA98" i="67" s="1"/>
  <c r="R25" i="69"/>
  <c r="R25" i="67"/>
  <c r="R98" i="67" s="1"/>
  <c r="N25" i="69"/>
  <c r="N25" i="67"/>
  <c r="N98" i="67" s="1"/>
  <c r="I580" i="3"/>
  <c r="I637" i="3" s="1"/>
  <c r="J28" i="69"/>
  <c r="J28" i="67"/>
  <c r="AE577" i="3"/>
  <c r="AE634" i="3" s="1"/>
  <c r="AF25" i="69"/>
  <c r="AF25" i="67"/>
  <c r="P579" i="3"/>
  <c r="P636" i="3" s="1"/>
  <c r="Q27" i="69"/>
  <c r="Q27" i="67"/>
  <c r="AE579" i="3"/>
  <c r="AE636" i="3" s="1"/>
  <c r="AF27" i="69"/>
  <c r="AF27" i="67"/>
  <c r="E579" i="3"/>
  <c r="E636" i="3" s="1"/>
  <c r="F27" i="69"/>
  <c r="F27" i="67"/>
  <c r="M524" i="2"/>
  <c r="AD579" i="3"/>
  <c r="AE27" i="69"/>
  <c r="AE24" i="69" s="1"/>
  <c r="AE59" i="69" s="1"/>
  <c r="AE27" i="67"/>
  <c r="AD425" i="3"/>
  <c r="J2" i="66"/>
  <c r="K19" i="66"/>
  <c r="R5" i="66" s="1"/>
  <c r="S5" i="66" s="1"/>
  <c r="F18" i="66"/>
  <c r="K19" i="68"/>
  <c r="K18" i="68" s="1"/>
  <c r="N6" i="68" s="1"/>
  <c r="D18" i="68"/>
  <c r="T24" i="69"/>
  <c r="T59" i="69" s="1"/>
  <c r="AE24" i="67"/>
  <c r="AE60" i="67" s="1"/>
  <c r="D11" i="66"/>
  <c r="D7" i="66" s="1"/>
  <c r="K31" i="66"/>
  <c r="K28" i="66"/>
  <c r="G29" i="66"/>
  <c r="U25" i="69"/>
  <c r="U25" i="67"/>
  <c r="U98" i="67" s="1"/>
  <c r="L580" i="3"/>
  <c r="L637" i="3" s="1"/>
  <c r="M28" i="69"/>
  <c r="M28" i="67"/>
  <c r="O28" i="69"/>
  <c r="O28" i="67"/>
  <c r="AE4" i="65"/>
  <c r="AB27" i="69"/>
  <c r="AB24" i="69" s="1"/>
  <c r="AB59" i="69" s="1"/>
  <c r="AB27" i="67"/>
  <c r="M25" i="69"/>
  <c r="M25" i="67"/>
  <c r="K25" i="69"/>
  <c r="K24" i="69" s="1"/>
  <c r="K59" i="69" s="1"/>
  <c r="K25" i="67"/>
  <c r="K98" i="67" s="1"/>
  <c r="G28" i="69"/>
  <c r="G28" i="67"/>
  <c r="I579" i="3"/>
  <c r="I636" i="3" s="1"/>
  <c r="J27" i="69"/>
  <c r="J27" i="67"/>
  <c r="N577" i="3"/>
  <c r="N634" i="3" s="1"/>
  <c r="O25" i="69"/>
  <c r="O25" i="67"/>
  <c r="O98" i="67" s="1"/>
  <c r="X577" i="3"/>
  <c r="X634" i="3" s="1"/>
  <c r="Y25" i="69"/>
  <c r="Y25" i="67"/>
  <c r="Y98" i="67" s="1"/>
  <c r="I27" i="69"/>
  <c r="I27" i="67"/>
  <c r="X27" i="69"/>
  <c r="X27" i="67"/>
  <c r="AB24" i="67"/>
  <c r="AB60" i="67" s="1"/>
  <c r="U579" i="3"/>
  <c r="U636" i="3" s="1"/>
  <c r="V27" i="69"/>
  <c r="V27" i="67"/>
  <c r="K27" i="66"/>
  <c r="R31" i="66" s="1"/>
  <c r="S31" i="66" s="1"/>
  <c r="G24" i="66"/>
  <c r="K27" i="68"/>
  <c r="D24" i="68"/>
  <c r="P24" i="67"/>
  <c r="P60" i="67" s="1"/>
  <c r="K25" i="68"/>
  <c r="F24" i="68"/>
  <c r="K16" i="66"/>
  <c r="X624" i="1"/>
  <c r="X660" i="1" s="1"/>
  <c r="X86" i="44" s="1"/>
  <c r="O407" i="3"/>
  <c r="C567" i="3"/>
  <c r="C565" i="3" s="1"/>
  <c r="C628" i="3" s="1"/>
  <c r="C399" i="3"/>
  <c r="H567" i="3"/>
  <c r="H565" i="3" s="1"/>
  <c r="H628" i="3" s="1"/>
  <c r="H399" i="3"/>
  <c r="Y367" i="3"/>
  <c r="Y558" i="3" s="1"/>
  <c r="AD367" i="3"/>
  <c r="AD558" i="3" s="1"/>
  <c r="G367" i="3"/>
  <c r="G558" i="3" s="1"/>
  <c r="T4" i="65"/>
  <c r="I4" i="65"/>
  <c r="W455" i="65"/>
  <c r="Q455" i="65"/>
  <c r="Q453" i="65" s="1"/>
  <c r="C555" i="65"/>
  <c r="C455" i="65" s="1"/>
  <c r="C453" i="65" s="1"/>
  <c r="U301" i="3"/>
  <c r="U300" i="3" s="1"/>
  <c r="AA573" i="3"/>
  <c r="AA571" i="3" s="1"/>
  <c r="AA630" i="3" s="1"/>
  <c r="AA415" i="3"/>
  <c r="Y573" i="3"/>
  <c r="Y571" i="3" s="1"/>
  <c r="Y630" i="3" s="1"/>
  <c r="Y415" i="3"/>
  <c r="AB570" i="3"/>
  <c r="AB568" i="3" s="1"/>
  <c r="AB629" i="3" s="1"/>
  <c r="AB407" i="3"/>
  <c r="H407" i="3"/>
  <c r="AD568" i="3"/>
  <c r="AD629" i="3" s="1"/>
  <c r="C570" i="3"/>
  <c r="C568" i="3" s="1"/>
  <c r="C629" i="3" s="1"/>
  <c r="C407" i="3"/>
  <c r="M570" i="3"/>
  <c r="M568" i="3" s="1"/>
  <c r="M629" i="3" s="1"/>
  <c r="M407" i="3"/>
  <c r="I297" i="2"/>
  <c r="I4" i="2" s="1"/>
  <c r="H568" i="3"/>
  <c r="H629" i="3" s="1"/>
  <c r="AD407" i="3"/>
  <c r="P570" i="3"/>
  <c r="P568" i="3" s="1"/>
  <c r="P629" i="3" s="1"/>
  <c r="P407" i="3"/>
  <c r="O297" i="2"/>
  <c r="F297" i="2"/>
  <c r="F4" i="2" s="1"/>
  <c r="AC383" i="3"/>
  <c r="O367" i="3"/>
  <c r="O558" i="3" s="1"/>
  <c r="AA367" i="3"/>
  <c r="AA558" i="3" s="1"/>
  <c r="J556" i="2"/>
  <c r="J625" i="2" s="1"/>
  <c r="J624" i="2" s="1"/>
  <c r="J660" i="2" s="1"/>
  <c r="Z556" i="2"/>
  <c r="Z625" i="2" s="1"/>
  <c r="Z624" i="2" s="1"/>
  <c r="Z660" i="2" s="1"/>
  <c r="Q4" i="2"/>
  <c r="X298" i="2"/>
  <c r="X297" i="2" s="1"/>
  <c r="AD298" i="2"/>
  <c r="AD297" i="2" s="1"/>
  <c r="R298" i="2"/>
  <c r="R297" i="2" s="1"/>
  <c r="R4" i="2" s="1"/>
  <c r="AB298" i="2"/>
  <c r="AB297" i="2" s="1"/>
  <c r="AB4" i="2" s="1"/>
  <c r="O4" i="2"/>
  <c r="N298" i="2"/>
  <c r="N297" i="2" s="1"/>
  <c r="K349" i="3"/>
  <c r="U349" i="3"/>
  <c r="E298" i="2"/>
  <c r="E297" i="2" s="1"/>
  <c r="E557" i="2"/>
  <c r="E556" i="2" s="1"/>
  <c r="E625" i="2" s="1"/>
  <c r="E624" i="2" s="1"/>
  <c r="E660" i="2" s="1"/>
  <c r="E84" i="44" s="1"/>
  <c r="Y298" i="2"/>
  <c r="Y297" i="2" s="1"/>
  <c r="Y4" i="2" s="1"/>
  <c r="D349" i="3"/>
  <c r="L391" i="3"/>
  <c r="T567" i="3"/>
  <c r="T565" i="3" s="1"/>
  <c r="T628" i="3" s="1"/>
  <c r="T399" i="3"/>
  <c r="I4" i="1"/>
  <c r="J298" i="2"/>
  <c r="J297" i="2" s="1"/>
  <c r="J4" i="2" s="1"/>
  <c r="U455" i="65"/>
  <c r="U453" i="65" s="1"/>
  <c r="D301" i="3"/>
  <c r="D300" i="3" s="1"/>
  <c r="AB367" i="3"/>
  <c r="AB558" i="3" s="1"/>
  <c r="D367" i="3"/>
  <c r="D558" i="3" s="1"/>
  <c r="J570" i="3"/>
  <c r="J568" i="3" s="1"/>
  <c r="J629" i="3" s="1"/>
  <c r="J407" i="3"/>
  <c r="Y570" i="3"/>
  <c r="Y568" i="3" s="1"/>
  <c r="Y629" i="3" s="1"/>
  <c r="Y407" i="3"/>
  <c r="AA297" i="2"/>
  <c r="Z297" i="2"/>
  <c r="Z4" i="2" s="1"/>
  <c r="X455" i="65"/>
  <c r="X453" i="65" s="1"/>
  <c r="D4" i="65"/>
  <c r="AC559" i="3"/>
  <c r="AC626" i="3" s="1"/>
  <c r="V367" i="3"/>
  <c r="V558" i="3" s="1"/>
  <c r="I349" i="3"/>
  <c r="I391" i="3"/>
  <c r="R367" i="3"/>
  <c r="R558" i="3" s="1"/>
  <c r="AB399" i="3"/>
  <c r="D570" i="3"/>
  <c r="D568" i="3" s="1"/>
  <c r="D629" i="3" s="1"/>
  <c r="D407" i="3"/>
  <c r="G561" i="3"/>
  <c r="G559" i="3" s="1"/>
  <c r="G626" i="3" s="1"/>
  <c r="G383" i="3"/>
  <c r="D269" i="3"/>
  <c r="D543" i="3" s="1"/>
  <c r="AD191" i="1"/>
  <c r="AD4" i="1" s="1"/>
  <c r="AC543" i="1"/>
  <c r="AC541" i="1" s="1"/>
  <c r="AC257" i="1"/>
  <c r="AC191" i="1" s="1"/>
  <c r="AC4" i="1" s="1"/>
  <c r="U191" i="1"/>
  <c r="U4" i="1" s="1"/>
  <c r="AB543" i="1"/>
  <c r="AB541" i="1" s="1"/>
  <c r="AB617" i="1" s="1"/>
  <c r="AB613" i="1" s="1"/>
  <c r="AB659" i="1" s="1"/>
  <c r="AB66" i="44" s="1"/>
  <c r="J617" i="1"/>
  <c r="J613" i="1" s="1"/>
  <c r="J659" i="1" s="1"/>
  <c r="J66" i="44" s="1"/>
  <c r="J71" i="44" s="1"/>
  <c r="J524" i="1"/>
  <c r="M269" i="3"/>
  <c r="M543" i="3" s="1"/>
  <c r="G524" i="1"/>
  <c r="J257" i="1"/>
  <c r="J191" i="1" s="1"/>
  <c r="J4" i="1" s="1"/>
  <c r="C269" i="3"/>
  <c r="C543" i="3" s="1"/>
  <c r="E269" i="3"/>
  <c r="AE617" i="1"/>
  <c r="AE613" i="1" s="1"/>
  <c r="AE659" i="1" s="1"/>
  <c r="AE66" i="44" s="1"/>
  <c r="AE524" i="1"/>
  <c r="P541" i="3"/>
  <c r="P617" i="3" s="1"/>
  <c r="Q191" i="1"/>
  <c r="Q4" i="1" s="1"/>
  <c r="Y257" i="1"/>
  <c r="Y191" i="1" s="1"/>
  <c r="Y4" i="1" s="1"/>
  <c r="AE257" i="1"/>
  <c r="P257" i="3"/>
  <c r="Q96" i="67" s="1"/>
  <c r="O613" i="1"/>
  <c r="O659" i="1" s="1"/>
  <c r="O66" i="44" s="1"/>
  <c r="O71" i="44" s="1"/>
  <c r="G613" i="1"/>
  <c r="G659" i="1" s="1"/>
  <c r="G66" i="44" s="1"/>
  <c r="M524" i="1"/>
  <c r="W524" i="1"/>
  <c r="F524" i="1"/>
  <c r="M613" i="1"/>
  <c r="M659" i="1" s="1"/>
  <c r="M66" i="44" s="1"/>
  <c r="Q257" i="3"/>
  <c r="R96" i="67" s="1"/>
  <c r="W613" i="1"/>
  <c r="W659" i="1" s="1"/>
  <c r="W66" i="44" s="1"/>
  <c r="W71" i="44" s="1"/>
  <c r="F613" i="1"/>
  <c r="F659" i="1" s="1"/>
  <c r="F66" i="44" s="1"/>
  <c r="G4" i="1"/>
  <c r="L4" i="1"/>
  <c r="R71" i="44"/>
  <c r="S524" i="5"/>
  <c r="F615" i="5"/>
  <c r="F613" i="5" s="1"/>
  <c r="F659" i="5" s="1"/>
  <c r="F65" i="44" s="1"/>
  <c r="F524" i="5"/>
  <c r="Z524" i="5"/>
  <c r="AE613" i="5"/>
  <c r="AE659" i="5" s="1"/>
  <c r="AE65" i="44" s="1"/>
  <c r="Z613" i="5"/>
  <c r="Z659" i="5" s="1"/>
  <c r="Z65" i="44" s="1"/>
  <c r="AB613" i="5"/>
  <c r="AB659" i="5" s="1"/>
  <c r="AB65" i="44" s="1"/>
  <c r="AE524" i="5"/>
  <c r="AD71" i="44"/>
  <c r="Q524" i="5"/>
  <c r="AB524" i="5"/>
  <c r="L524" i="5"/>
  <c r="T524" i="2"/>
  <c r="S4" i="1"/>
  <c r="V524" i="1"/>
  <c r="D71" i="44"/>
  <c r="V613" i="1"/>
  <c r="V659" i="1" s="1"/>
  <c r="V66" i="44" s="1"/>
  <c r="V71" i="44" s="1"/>
  <c r="O4" i="1"/>
  <c r="Q599" i="41"/>
  <c r="Q597" i="41" s="1"/>
  <c r="S453" i="41"/>
  <c r="G453" i="41"/>
  <c r="T173" i="3"/>
  <c r="T516" i="3"/>
  <c r="T515" i="3" s="1"/>
  <c r="T611" i="3" s="1"/>
  <c r="AC471" i="39"/>
  <c r="AC455" i="39" s="1"/>
  <c r="AC453" i="39" s="1"/>
  <c r="L471" i="39"/>
  <c r="L455" i="39" s="1"/>
  <c r="L453" i="39" s="1"/>
  <c r="Q610" i="39"/>
  <c r="Q604" i="39" s="1"/>
  <c r="Q471" i="39"/>
  <c r="Q455" i="39" s="1"/>
  <c r="Q453" i="39" s="1"/>
  <c r="Z610" i="39"/>
  <c r="Z604" i="39" s="1"/>
  <c r="Z471" i="39"/>
  <c r="Z455" i="39" s="1"/>
  <c r="Z453" i="39" s="1"/>
  <c r="O610" i="39"/>
  <c r="O604" i="39" s="1"/>
  <c r="O471" i="39"/>
  <c r="O455" i="39" s="1"/>
  <c r="O453" i="39" s="1"/>
  <c r="AB610" i="39"/>
  <c r="AB604" i="39" s="1"/>
  <c r="AB471" i="39"/>
  <c r="AB455" i="39" s="1"/>
  <c r="AB453" i="39" s="1"/>
  <c r="J610" i="39"/>
  <c r="J604" i="39" s="1"/>
  <c r="J471" i="39"/>
  <c r="J455" i="39" s="1"/>
  <c r="J453" i="39" s="1"/>
  <c r="V509" i="3"/>
  <c r="V508" i="3" s="1"/>
  <c r="V610" i="3" s="1"/>
  <c r="V160" i="3"/>
  <c r="AD160" i="3"/>
  <c r="AD509" i="3"/>
  <c r="AD508" i="3" s="1"/>
  <c r="AD610" i="3" s="1"/>
  <c r="G471" i="5"/>
  <c r="Z509" i="3"/>
  <c r="Z508" i="3" s="1"/>
  <c r="Z610" i="3" s="1"/>
  <c r="Z160" i="3"/>
  <c r="F471" i="5"/>
  <c r="F604" i="5"/>
  <c r="F658" i="5" s="1"/>
  <c r="F45" i="44" s="1"/>
  <c r="G604" i="5"/>
  <c r="G658" i="5" s="1"/>
  <c r="G45" i="44" s="1"/>
  <c r="H122" i="3"/>
  <c r="I30" i="67" s="1"/>
  <c r="F160" i="3"/>
  <c r="F509" i="3"/>
  <c r="F508" i="3" s="1"/>
  <c r="F610" i="3" s="1"/>
  <c r="H5" i="1"/>
  <c r="H4" i="1" s="1"/>
  <c r="I600" i="2"/>
  <c r="I657" i="2" s="1"/>
  <c r="I456" i="2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V301" i="3"/>
  <c r="V300" i="3" s="1"/>
  <c r="K415" i="3"/>
  <c r="F301" i="3"/>
  <c r="F300" i="3" s="1"/>
  <c r="Z615" i="1"/>
  <c r="Z613" i="1" s="1"/>
  <c r="Z659" i="1" s="1"/>
  <c r="Z66" i="44" s="1"/>
  <c r="Z524" i="1"/>
  <c r="Z455" i="1" s="1"/>
  <c r="H579" i="3"/>
  <c r="H425" i="3"/>
  <c r="AA71" i="44"/>
  <c r="G577" i="3"/>
  <c r="G425" i="3"/>
  <c r="P577" i="3"/>
  <c r="P425" i="3"/>
  <c r="P71" i="44"/>
  <c r="O349" i="3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G30" i="67" s="1"/>
  <c r="R564" i="3"/>
  <c r="R562" i="3" s="1"/>
  <c r="R627" i="3" s="1"/>
  <c r="R391" i="3"/>
  <c r="O122" i="3"/>
  <c r="P30" i="67" s="1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AD30" i="67" s="1"/>
  <c r="T122" i="3"/>
  <c r="U30" i="67" s="1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K30" i="67" s="1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Z96" i="67" s="1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S30" i="67" s="1"/>
  <c r="Q486" i="3"/>
  <c r="Q478" i="3" s="1"/>
  <c r="Q122" i="3"/>
  <c r="R30" i="67" s="1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H96" i="67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J31" i="67" s="1"/>
  <c r="J97" i="67" s="1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F30" i="67" s="1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W561" i="3"/>
  <c r="W559" i="3" s="1"/>
  <c r="W626" i="3" s="1"/>
  <c r="W383" i="3"/>
  <c r="F542" i="3"/>
  <c r="F541" i="3" s="1"/>
  <c r="F617" i="3" s="1"/>
  <c r="F257" i="3"/>
  <c r="G96" i="67" s="1"/>
  <c r="M542" i="3"/>
  <c r="M257" i="3"/>
  <c r="N96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Q30" i="67" s="1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AB30" i="67" s="1"/>
  <c r="R509" i="3"/>
  <c r="R508" i="3" s="1"/>
  <c r="R160" i="3"/>
  <c r="R577" i="3"/>
  <c r="R425" i="3"/>
  <c r="I577" i="3"/>
  <c r="I425" i="3"/>
  <c r="Y122" i="3"/>
  <c r="Z30" i="67" s="1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6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H30" i="67" s="1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71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N30" i="67" s="1"/>
  <c r="Q173" i="3"/>
  <c r="Q516" i="3"/>
  <c r="Q515" i="3" s="1"/>
  <c r="Q611" i="3" s="1"/>
  <c r="AB122" i="3"/>
  <c r="AC30" i="67" s="1"/>
  <c r="J518" i="3"/>
  <c r="J515" i="3" s="1"/>
  <c r="J611" i="3" s="1"/>
  <c r="J173" i="3"/>
  <c r="K31" i="67" s="1"/>
  <c r="K97" i="67" s="1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30" i="67" s="1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AD96" i="67" s="1"/>
  <c r="N301" i="3"/>
  <c r="N300" i="3" s="1"/>
  <c r="N299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AA30" i="67" s="1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257" i="3"/>
  <c r="D96" i="67" s="1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X30" i="67" s="1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S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V30" i="67" s="1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W542" i="3"/>
  <c r="X301" i="3"/>
  <c r="X300" i="3" s="1"/>
  <c r="Q573" i="3"/>
  <c r="Q571" i="3" s="1"/>
  <c r="Q630" i="3" s="1"/>
  <c r="Q415" i="3"/>
  <c r="Y301" i="3"/>
  <c r="Y300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G455" i="65"/>
  <c r="G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AE597" i="65" s="1"/>
  <c r="J625" i="65"/>
  <c r="J624" i="65" s="1"/>
  <c r="J660" i="65" s="1"/>
  <c r="J555" i="65"/>
  <c r="J455" i="65" s="1"/>
  <c r="I455" i="65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J599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W453" i="65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657" i="65"/>
  <c r="T656" i="65" s="1"/>
  <c r="Y601" i="2"/>
  <c r="Y600" i="2" s="1"/>
  <c r="Y657" i="2" s="1"/>
  <c r="Y456" i="2"/>
  <c r="M298" i="2"/>
  <c r="M297" i="2" s="1"/>
  <c r="M4" i="2" s="1"/>
  <c r="M557" i="2"/>
  <c r="M556" i="2" s="1"/>
  <c r="X613" i="1"/>
  <c r="X659" i="1" s="1"/>
  <c r="X66" i="44" s="1"/>
  <c r="X71" i="44" s="1"/>
  <c r="AE557" i="2"/>
  <c r="AE556" i="2" s="1"/>
  <c r="AE298" i="2"/>
  <c r="AE297" i="2" s="1"/>
  <c r="D34" i="66" s="1"/>
  <c r="K34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P557" i="2"/>
  <c r="P556" i="2" s="1"/>
  <c r="P298" i="2"/>
  <c r="P297" i="2" s="1"/>
  <c r="P4" i="2" s="1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N601" i="2"/>
  <c r="N600" i="2" s="1"/>
  <c r="N456" i="2"/>
  <c r="W557" i="2"/>
  <c r="W556" i="2" s="1"/>
  <c r="W298" i="2"/>
  <c r="W297" i="2" s="1"/>
  <c r="L601" i="1"/>
  <c r="L600" i="1" s="1"/>
  <c r="L456" i="1"/>
  <c r="U601" i="2"/>
  <c r="U600" i="2" s="1"/>
  <c r="U456" i="2"/>
  <c r="AA601" i="2"/>
  <c r="AA600" i="2" s="1"/>
  <c r="AA456" i="2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AC557" i="2"/>
  <c r="AC556" i="2" s="1"/>
  <c r="AC298" i="2"/>
  <c r="AC297" i="2" s="1"/>
  <c r="AD658" i="41"/>
  <c r="AD599" i="41"/>
  <c r="AD597" i="41" s="1"/>
  <c r="S601" i="2"/>
  <c r="S600" i="2" s="1"/>
  <c r="S456" i="2"/>
  <c r="AC5" i="2"/>
  <c r="X625" i="2"/>
  <c r="X624" i="2" s="1"/>
  <c r="X660" i="2" s="1"/>
  <c r="X84" i="44" s="1"/>
  <c r="X555" i="2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C601" i="2"/>
  <c r="C600" i="2" s="1"/>
  <c r="C456" i="2"/>
  <c r="R601" i="2"/>
  <c r="R600" i="2" s="1"/>
  <c r="R456" i="2"/>
  <c r="AD455" i="1"/>
  <c r="N4" i="1"/>
  <c r="L5" i="2"/>
  <c r="T5" i="2"/>
  <c r="T4" i="2" s="1"/>
  <c r="T4" i="1"/>
  <c r="H5" i="2"/>
  <c r="J601" i="1"/>
  <c r="J600" i="1" s="1"/>
  <c r="J456" i="1"/>
  <c r="J455" i="1" s="1"/>
  <c r="C658" i="39"/>
  <c r="C599" i="39"/>
  <c r="C597" i="39" s="1"/>
  <c r="H658" i="40"/>
  <c r="H599" i="40"/>
  <c r="H597" i="40" s="1"/>
  <c r="D601" i="2"/>
  <c r="D600" i="2" s="1"/>
  <c r="D456" i="2"/>
  <c r="F656" i="40"/>
  <c r="F49" i="44"/>
  <c r="M656" i="40"/>
  <c r="M49" i="44"/>
  <c r="AB658" i="41"/>
  <c r="AB599" i="41"/>
  <c r="AB597" i="41" s="1"/>
  <c r="K656" i="39"/>
  <c r="K48" i="44"/>
  <c r="L557" i="2"/>
  <c r="L556" i="2" s="1"/>
  <c r="L298" i="2"/>
  <c r="L297" i="2" s="1"/>
  <c r="D601" i="1"/>
  <c r="D600" i="1" s="1"/>
  <c r="D456" i="1"/>
  <c r="D455" i="1" s="1"/>
  <c r="R625" i="2"/>
  <c r="R624" i="2" s="1"/>
  <c r="R660" i="2" s="1"/>
  <c r="R555" i="2"/>
  <c r="AC657" i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K455" i="1" s="1"/>
  <c r="Q656" i="41"/>
  <c r="Q50" i="44"/>
  <c r="I656" i="40"/>
  <c r="I49" i="44"/>
  <c r="I656" i="39"/>
  <c r="I48" i="44"/>
  <c r="N5" i="2"/>
  <c r="W4" i="1"/>
  <c r="C557" i="2"/>
  <c r="C556" i="2" s="1"/>
  <c r="C298" i="2"/>
  <c r="C297" i="2" s="1"/>
  <c r="AD625" i="2"/>
  <c r="AD624" i="2" s="1"/>
  <c r="AD660" i="2" s="1"/>
  <c r="AD555" i="2"/>
  <c r="G658" i="39"/>
  <c r="G599" i="39"/>
  <c r="G597" i="39" s="1"/>
  <c r="E658" i="41"/>
  <c r="E599" i="41"/>
  <c r="E597" i="41" s="1"/>
  <c r="K658" i="40"/>
  <c r="K599" i="40"/>
  <c r="K597" i="40" s="1"/>
  <c r="F625" i="2"/>
  <c r="F624" i="2" s="1"/>
  <c r="F660" i="2" s="1"/>
  <c r="X5" i="2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G455" i="1" s="1"/>
  <c r="D557" i="2"/>
  <c r="D556" i="2" s="1"/>
  <c r="D298" i="2"/>
  <c r="D297" i="2" s="1"/>
  <c r="D4" i="2" s="1"/>
  <c r="H455" i="1"/>
  <c r="X658" i="41"/>
  <c r="X599" i="41"/>
  <c r="X597" i="41" s="1"/>
  <c r="G658" i="40"/>
  <c r="G599" i="40"/>
  <c r="G597" i="40" s="1"/>
  <c r="Y658" i="41"/>
  <c r="Y599" i="41"/>
  <c r="Y597" i="41" s="1"/>
  <c r="Y657" i="1"/>
  <c r="F601" i="1"/>
  <c r="F600" i="1" s="1"/>
  <c r="F456" i="1"/>
  <c r="F455" i="1" s="1"/>
  <c r="AE456" i="2"/>
  <c r="Q625" i="2"/>
  <c r="Q624" i="2" s="1"/>
  <c r="Q660" i="2" s="1"/>
  <c r="Q555" i="2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H601" i="2"/>
  <c r="H600" i="2" s="1"/>
  <c r="H456" i="2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D658" i="39"/>
  <c r="D599" i="39"/>
  <c r="D597" i="39" s="1"/>
  <c r="R658" i="40"/>
  <c r="R599" i="40"/>
  <c r="R597" i="40" s="1"/>
  <c r="AB4" i="1"/>
  <c r="K71" i="44"/>
  <c r="M658" i="41"/>
  <c r="M599" i="41"/>
  <c r="M597" i="41" s="1"/>
  <c r="AA658" i="40"/>
  <c r="AA599" i="40"/>
  <c r="AA597" i="40" s="1"/>
  <c r="AA658" i="41"/>
  <c r="AA599" i="41"/>
  <c r="AA597" i="41" s="1"/>
  <c r="L524" i="1"/>
  <c r="U658" i="41"/>
  <c r="U599" i="41"/>
  <c r="U597" i="41" s="1"/>
  <c r="U601" i="1"/>
  <c r="U600" i="1" s="1"/>
  <c r="U456" i="1"/>
  <c r="U455" i="1" s="1"/>
  <c r="W601" i="1"/>
  <c r="W600" i="1" s="1"/>
  <c r="W456" i="1"/>
  <c r="Q658" i="40"/>
  <c r="Q599" i="40"/>
  <c r="Q597" i="40" s="1"/>
  <c r="Z4" i="1"/>
  <c r="V4" i="2"/>
  <c r="C601" i="1"/>
  <c r="C600" i="1" s="1"/>
  <c r="C456" i="1"/>
  <c r="R4" i="1"/>
  <c r="H657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P5" i="1"/>
  <c r="P4" i="1" s="1"/>
  <c r="AE600" i="2"/>
  <c r="AA601" i="1"/>
  <c r="AA600" i="1" s="1"/>
  <c r="AA456" i="1"/>
  <c r="AA455" i="1" s="1"/>
  <c r="X4" i="1"/>
  <c r="W5" i="2"/>
  <c r="C5" i="2"/>
  <c r="AA5" i="2"/>
  <c r="AA4" i="2" s="1"/>
  <c r="S4" i="2"/>
  <c r="AA5" i="1"/>
  <c r="AA4" i="1" s="1"/>
  <c r="E601" i="2"/>
  <c r="E600" i="2" s="1"/>
  <c r="E456" i="2"/>
  <c r="K601" i="2"/>
  <c r="K600" i="2" s="1"/>
  <c r="K456" i="2"/>
  <c r="Q601" i="2"/>
  <c r="Q600" i="2" s="1"/>
  <c r="Q456" i="2"/>
  <c r="X524" i="1"/>
  <c r="AE658" i="39"/>
  <c r="AE599" i="39"/>
  <c r="AE597" i="39" s="1"/>
  <c r="AB601" i="1"/>
  <c r="AB600" i="1" s="1"/>
  <c r="AB456" i="1"/>
  <c r="P658" i="41"/>
  <c r="P599" i="41"/>
  <c r="P597" i="41" s="1"/>
  <c r="AC656" i="40"/>
  <c r="AC49" i="44"/>
  <c r="S656" i="39"/>
  <c r="S48" i="44"/>
  <c r="T601" i="1"/>
  <c r="T600" i="1" s="1"/>
  <c r="T456" i="1"/>
  <c r="T455" i="1" s="1"/>
  <c r="M4" i="1"/>
  <c r="O601" i="1"/>
  <c r="O600" i="1" s="1"/>
  <c r="O456" i="1"/>
  <c r="O455" i="1" s="1"/>
  <c r="Z658" i="41"/>
  <c r="Z599" i="41"/>
  <c r="Z597" i="41" s="1"/>
  <c r="AC658" i="39"/>
  <c r="AC599" i="39"/>
  <c r="AC597" i="39" s="1"/>
  <c r="L658" i="39"/>
  <c r="L599" i="39"/>
  <c r="L597" i="39" s="1"/>
  <c r="L613" i="1"/>
  <c r="L659" i="1" s="1"/>
  <c r="L66" i="44" s="1"/>
  <c r="L71" i="44" s="1"/>
  <c r="Z657" i="1"/>
  <c r="Z599" i="1"/>
  <c r="O601" i="2"/>
  <c r="O600" i="2" s="1"/>
  <c r="O456" i="2"/>
  <c r="N625" i="2"/>
  <c r="N624" i="2" s="1"/>
  <c r="N660" i="2" s="1"/>
  <c r="N555" i="2"/>
  <c r="O656" i="41"/>
  <c r="O50" i="44"/>
  <c r="L656" i="40"/>
  <c r="L49" i="44"/>
  <c r="V656" i="40"/>
  <c r="V49" i="44"/>
  <c r="F656" i="39"/>
  <c r="F48" i="44"/>
  <c r="M48" i="44"/>
  <c r="G658" i="41"/>
  <c r="G599" i="41"/>
  <c r="G597" i="41" s="1"/>
  <c r="Y524" i="1"/>
  <c r="Y455" i="1" s="1"/>
  <c r="G5" i="2"/>
  <c r="AE658" i="41"/>
  <c r="AE599" i="41"/>
  <c r="AE597" i="41" s="1"/>
  <c r="R601" i="1"/>
  <c r="R600" i="1" s="1"/>
  <c r="R456" i="1"/>
  <c r="R455" i="1" s="1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I599" i="1"/>
  <c r="Y656" i="40"/>
  <c r="Y49" i="44"/>
  <c r="N656" i="40"/>
  <c r="N49" i="44"/>
  <c r="X656" i="39"/>
  <c r="X48" i="44"/>
  <c r="S601" i="1"/>
  <c r="S600" i="1" s="1"/>
  <c r="S456" i="1"/>
  <c r="S455" i="1" s="1"/>
  <c r="Z601" i="2"/>
  <c r="Z600" i="2" s="1"/>
  <c r="Z456" i="2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P601" i="1"/>
  <c r="P600" i="1" s="1"/>
  <c r="P456" i="1"/>
  <c r="P455" i="1" s="1"/>
  <c r="Q657" i="1"/>
  <c r="Q599" i="1"/>
  <c r="V657" i="1"/>
  <c r="X601" i="1"/>
  <c r="X600" i="1" s="1"/>
  <c r="X456" i="1"/>
  <c r="D656" i="40"/>
  <c r="D49" i="44"/>
  <c r="AB656" i="40"/>
  <c r="AB49" i="44"/>
  <c r="E656" i="39"/>
  <c r="E48" i="44"/>
  <c r="W656" i="41"/>
  <c r="W50" i="44"/>
  <c r="AE2" i="40"/>
  <c r="N111" i="44" l="1"/>
  <c r="X31" i="67"/>
  <c r="X97" i="67" s="1"/>
  <c r="I625" i="2"/>
  <c r="I624" i="2" s="1"/>
  <c r="I660" i="2" s="1"/>
  <c r="I84" i="44" s="1"/>
  <c r="I91" i="44" s="1"/>
  <c r="I555" i="2"/>
  <c r="E455" i="1"/>
  <c r="H659" i="1"/>
  <c r="H66" i="44" s="1"/>
  <c r="H71" i="44" s="1"/>
  <c r="H599" i="1"/>
  <c r="U656" i="39"/>
  <c r="U31" i="67"/>
  <c r="V257" i="3"/>
  <c r="X257" i="3"/>
  <c r="Y96" i="67" s="1"/>
  <c r="M541" i="3"/>
  <c r="M617" i="3" s="1"/>
  <c r="G5" i="68"/>
  <c r="Y299" i="3"/>
  <c r="S625" i="2"/>
  <c r="S624" i="2" s="1"/>
  <c r="S660" i="2" s="1"/>
  <c r="S84" i="44" s="1"/>
  <c r="S91" i="44" s="1"/>
  <c r="S555" i="2"/>
  <c r="H298" i="2"/>
  <c r="H297" i="2" s="1"/>
  <c r="H4" i="2" s="1"/>
  <c r="H555" i="2"/>
  <c r="H625" i="2"/>
  <c r="H624" i="2" s="1"/>
  <c r="H660" i="2" s="1"/>
  <c r="H84" i="44" s="1"/>
  <c r="H91" i="44" s="1"/>
  <c r="AD31" i="67"/>
  <c r="AD97" i="67" s="1"/>
  <c r="M24" i="69"/>
  <c r="M59" i="69" s="1"/>
  <c r="Y24" i="69"/>
  <c r="Y59" i="69" s="1"/>
  <c r="R22" i="66"/>
  <c r="S22" i="66" s="1"/>
  <c r="R36" i="66"/>
  <c r="S36" i="66" s="1"/>
  <c r="R15" i="66"/>
  <c r="S15" i="66" s="1"/>
  <c r="R23" i="66"/>
  <c r="S23" i="66" s="1"/>
  <c r="R32" i="66"/>
  <c r="S32" i="66" s="1"/>
  <c r="N84" i="44"/>
  <c r="N91" i="44" s="1"/>
  <c r="D19" i="72"/>
  <c r="D57" i="72"/>
  <c r="D223" i="72"/>
  <c r="D73" i="72"/>
  <c r="D29" i="72"/>
  <c r="AB84" i="44"/>
  <c r="AB91" i="44" s="1"/>
  <c r="F84" i="44"/>
  <c r="F91" i="44" s="1"/>
  <c r="AD84" i="44"/>
  <c r="AD91" i="44" s="1"/>
  <c r="R84" i="44"/>
  <c r="R91" i="44" s="1"/>
  <c r="Y84" i="44"/>
  <c r="Y91" i="44" s="1"/>
  <c r="Z84" i="44"/>
  <c r="Z91" i="44" s="1"/>
  <c r="D42" i="72"/>
  <c r="D76" i="72"/>
  <c r="D34" i="72"/>
  <c r="K84" i="44"/>
  <c r="K91" i="44" s="1"/>
  <c r="V84" i="44"/>
  <c r="V91" i="44" s="1"/>
  <c r="T84" i="44"/>
  <c r="T91" i="44" s="1"/>
  <c r="J84" i="44"/>
  <c r="J91" i="44" s="1"/>
  <c r="D106" i="72"/>
  <c r="D9" i="72"/>
  <c r="D86" i="72"/>
  <c r="D92" i="72"/>
  <c r="D32" i="72"/>
  <c r="D74" i="72"/>
  <c r="D63" i="72"/>
  <c r="D40" i="72"/>
  <c r="D48" i="72"/>
  <c r="O84" i="44"/>
  <c r="O91" i="44" s="1"/>
  <c r="AA84" i="44"/>
  <c r="AA91" i="44" s="1"/>
  <c r="Q84" i="44"/>
  <c r="Q91" i="44" s="1"/>
  <c r="AE300" i="3"/>
  <c r="C193" i="73"/>
  <c r="D193" i="73" s="1"/>
  <c r="C17" i="72"/>
  <c r="S576" i="3"/>
  <c r="S634" i="3"/>
  <c r="S633" i="3" s="1"/>
  <c r="S661" i="3" s="1"/>
  <c r="O634" i="3"/>
  <c r="O633" i="3" s="1"/>
  <c r="O661" i="3" s="1"/>
  <c r="O576" i="3"/>
  <c r="T299" i="3"/>
  <c r="K541" i="3"/>
  <c r="K617" i="3" s="1"/>
  <c r="I654" i="65"/>
  <c r="G299" i="3"/>
  <c r="U541" i="3"/>
  <c r="U617" i="3" s="1"/>
  <c r="E91" i="44"/>
  <c r="K24" i="68"/>
  <c r="N7" i="68" s="1"/>
  <c r="Z555" i="2"/>
  <c r="V48" i="44"/>
  <c r="AD656" i="39"/>
  <c r="J555" i="2"/>
  <c r="N4" i="2"/>
  <c r="E555" i="2"/>
  <c r="H257" i="3"/>
  <c r="I96" i="67" s="1"/>
  <c r="C541" i="3"/>
  <c r="C617" i="3" s="1"/>
  <c r="E453" i="1"/>
  <c r="AD599" i="1"/>
  <c r="F455" i="2"/>
  <c r="F453" i="2" s="1"/>
  <c r="T597" i="65"/>
  <c r="W257" i="3"/>
  <c r="X96" i="67" s="1"/>
  <c r="AD257" i="3"/>
  <c r="AE96" i="67" s="1"/>
  <c r="W455" i="1"/>
  <c r="W453" i="1" s="1"/>
  <c r="W541" i="3"/>
  <c r="W617" i="3" s="1"/>
  <c r="M31" i="67"/>
  <c r="U257" i="3"/>
  <c r="V96" i="67" s="1"/>
  <c r="W96" i="67"/>
  <c r="AE525" i="3"/>
  <c r="D257" i="3"/>
  <c r="E96" i="67" s="1"/>
  <c r="AB299" i="3"/>
  <c r="E659" i="1"/>
  <c r="E66" i="44" s="1"/>
  <c r="E71" i="44" s="1"/>
  <c r="E599" i="1"/>
  <c r="E597" i="1" s="1"/>
  <c r="Q524" i="3"/>
  <c r="Y455" i="2"/>
  <c r="Y453" i="2" s="1"/>
  <c r="AC31" i="67"/>
  <c r="V299" i="3"/>
  <c r="V557" i="3" s="1"/>
  <c r="F299" i="3"/>
  <c r="AB524" i="1"/>
  <c r="AB455" i="1" s="1"/>
  <c r="AB453" i="1" s="1"/>
  <c r="Q455" i="2"/>
  <c r="D31" i="67"/>
  <c r="D97" i="67" s="1"/>
  <c r="U298" i="2"/>
  <c r="U297" i="2" s="1"/>
  <c r="U557" i="2"/>
  <c r="U556" i="2" s="1"/>
  <c r="H94" i="67"/>
  <c r="AD94" i="67"/>
  <c r="AF94" i="67"/>
  <c r="H599" i="65"/>
  <c r="H597" i="65" s="1"/>
  <c r="Q613" i="3"/>
  <c r="Q659" i="3" s="1"/>
  <c r="R33" i="67" s="1"/>
  <c r="R62" i="67" s="1"/>
  <c r="I95" i="67"/>
  <c r="F111" i="3"/>
  <c r="AB31" i="67"/>
  <c r="AB97" i="67" s="1"/>
  <c r="Z71" i="44"/>
  <c r="L94" i="67"/>
  <c r="R94" i="67"/>
  <c r="D94" i="67"/>
  <c r="M94" i="67"/>
  <c r="H95" i="67"/>
  <c r="W95" i="67"/>
  <c r="AB94" i="67"/>
  <c r="V94" i="67"/>
  <c r="X94" i="67"/>
  <c r="AC95" i="67"/>
  <c r="O94" i="67"/>
  <c r="U94" i="67"/>
  <c r="I94" i="67"/>
  <c r="W94" i="67"/>
  <c r="T95" i="67"/>
  <c r="O95" i="67"/>
  <c r="Z95" i="67"/>
  <c r="F94" i="67"/>
  <c r="Y94" i="67"/>
  <c r="P94" i="67"/>
  <c r="T94" i="67"/>
  <c r="AF98" i="67"/>
  <c r="G98" i="67"/>
  <c r="Z98" i="67"/>
  <c r="S453" i="1"/>
  <c r="Q31" i="67"/>
  <c r="Q97" i="67" s="1"/>
  <c r="AA541" i="3"/>
  <c r="AA617" i="3" s="1"/>
  <c r="X100" i="67"/>
  <c r="X98" i="67"/>
  <c r="AC100" i="67"/>
  <c r="AC98" i="67"/>
  <c r="AD100" i="67"/>
  <c r="AD98" i="67"/>
  <c r="F98" i="67"/>
  <c r="X4" i="2"/>
  <c r="V455" i="1"/>
  <c r="V453" i="1" s="1"/>
  <c r="I98" i="67"/>
  <c r="D100" i="67"/>
  <c r="V98" i="67"/>
  <c r="O453" i="1"/>
  <c r="E4" i="2"/>
  <c r="X91" i="44"/>
  <c r="M455" i="1"/>
  <c r="AA257" i="3"/>
  <c r="AB96" i="67" s="1"/>
  <c r="I299" i="3"/>
  <c r="R299" i="3"/>
  <c r="R557" i="3" s="1"/>
  <c r="AB71" i="44"/>
  <c r="M100" i="67"/>
  <c r="M98" i="67"/>
  <c r="U24" i="69"/>
  <c r="U59" i="69" s="1"/>
  <c r="AF24" i="69"/>
  <c r="AF59" i="69" s="1"/>
  <c r="R24" i="69"/>
  <c r="R59" i="69" s="1"/>
  <c r="Z24" i="69"/>
  <c r="Z59" i="69" s="1"/>
  <c r="J100" i="67"/>
  <c r="J98" i="67"/>
  <c r="Q98" i="67"/>
  <c r="W98" i="67"/>
  <c r="AC29" i="67"/>
  <c r="AC61" i="67" s="1"/>
  <c r="AC97" i="67"/>
  <c r="O24" i="67"/>
  <c r="O60" i="67" s="1"/>
  <c r="K24" i="67"/>
  <c r="K60" i="67" s="1"/>
  <c r="K100" i="67"/>
  <c r="X29" i="67"/>
  <c r="X61" i="67" s="1"/>
  <c r="U29" i="67"/>
  <c r="U61" i="67" s="1"/>
  <c r="U97" i="67"/>
  <c r="Y24" i="67"/>
  <c r="Y60" i="67" s="1"/>
  <c r="U24" i="67"/>
  <c r="U60" i="67" s="1"/>
  <c r="U100" i="67"/>
  <c r="R24" i="67"/>
  <c r="R60" i="67" s="1"/>
  <c r="E24" i="67"/>
  <c r="E60" i="67" s="1"/>
  <c r="H24" i="67"/>
  <c r="H60" i="67" s="1"/>
  <c r="M29" i="67"/>
  <c r="M61" i="67" s="1"/>
  <c r="M97" i="67"/>
  <c r="AB29" i="67"/>
  <c r="AB61" i="67" s="1"/>
  <c r="N24" i="67"/>
  <c r="N60" i="67" s="1"/>
  <c r="AA24" i="67"/>
  <c r="AA60" i="67" s="1"/>
  <c r="S24" i="67"/>
  <c r="S60" i="67" s="1"/>
  <c r="AD4" i="2"/>
  <c r="V31" i="67"/>
  <c r="V97" i="67" s="1"/>
  <c r="AF31" i="67"/>
  <c r="AF100" i="67" s="1"/>
  <c r="W31" i="67"/>
  <c r="W97" i="67" s="1"/>
  <c r="AE191" i="1"/>
  <c r="X24" i="67"/>
  <c r="X60" i="67" s="1"/>
  <c r="G24" i="67"/>
  <c r="G60" i="67" s="1"/>
  <c r="K24" i="66"/>
  <c r="N7" i="66" s="1"/>
  <c r="R20" i="66"/>
  <c r="S20" i="66" s="1"/>
  <c r="Q24" i="67"/>
  <c r="Q60" i="67" s="1"/>
  <c r="W24" i="67"/>
  <c r="W60" i="67" s="1"/>
  <c r="AD24" i="67"/>
  <c r="AD60" i="67" s="1"/>
  <c r="Z31" i="67"/>
  <c r="Z100" i="67" s="1"/>
  <c r="N31" i="67"/>
  <c r="N97" i="67" s="1"/>
  <c r="F191" i="3"/>
  <c r="Y31" i="67"/>
  <c r="Y100" i="67" s="1"/>
  <c r="C111" i="3"/>
  <c r="D30" i="67"/>
  <c r="D29" i="67" s="1"/>
  <c r="D61" i="67" s="1"/>
  <c r="R31" i="67"/>
  <c r="R100" i="67" s="1"/>
  <c r="K29" i="67"/>
  <c r="K61" i="67" s="1"/>
  <c r="H31" i="67"/>
  <c r="H97" i="67" s="1"/>
  <c r="M24" i="67"/>
  <c r="M60" i="67" s="1"/>
  <c r="E32" i="66"/>
  <c r="E5" i="66" s="1"/>
  <c r="E2" i="66" s="1"/>
  <c r="K29" i="66"/>
  <c r="N8" i="66" s="1"/>
  <c r="R13" i="66"/>
  <c r="S13" i="66" s="1"/>
  <c r="K18" i="66"/>
  <c r="N6" i="66" s="1"/>
  <c r="I24" i="67"/>
  <c r="I60" i="67" s="1"/>
  <c r="X24" i="69"/>
  <c r="X59" i="69" s="1"/>
  <c r="G24" i="69"/>
  <c r="G59" i="69" s="1"/>
  <c r="E24" i="69"/>
  <c r="E59" i="69" s="1"/>
  <c r="AE111" i="44"/>
  <c r="Q24" i="69"/>
  <c r="Q59" i="69" s="1"/>
  <c r="W24" i="69"/>
  <c r="W59" i="69" s="1"/>
  <c r="F24" i="67"/>
  <c r="F60" i="67" s="1"/>
  <c r="Z24" i="67"/>
  <c r="Z60" i="67" s="1"/>
  <c r="V111" i="3"/>
  <c r="W30" i="67"/>
  <c r="D111" i="3"/>
  <c r="E31" i="67"/>
  <c r="E100" i="67" s="1"/>
  <c r="S111" i="3"/>
  <c r="T31" i="67"/>
  <c r="T100" i="67" s="1"/>
  <c r="P31" i="67"/>
  <c r="P100" i="67" s="1"/>
  <c r="P191" i="3"/>
  <c r="AD29" i="67"/>
  <c r="AD61" i="67" s="1"/>
  <c r="G31" i="67"/>
  <c r="G97" i="67" s="1"/>
  <c r="O24" i="69"/>
  <c r="O59" i="69" s="1"/>
  <c r="V24" i="67"/>
  <c r="V60" i="67" s="1"/>
  <c r="I24" i="69"/>
  <c r="I59" i="69" s="1"/>
  <c r="AC24" i="67"/>
  <c r="AC60" i="67" s="1"/>
  <c r="J24" i="67"/>
  <c r="J60" i="67" s="1"/>
  <c r="F31" i="67"/>
  <c r="F100" i="67" s="1"/>
  <c r="N24" i="69"/>
  <c r="N59" i="69" s="1"/>
  <c r="F24" i="69"/>
  <c r="F59" i="69" s="1"/>
  <c r="AE4" i="2"/>
  <c r="D32" i="66"/>
  <c r="D5" i="66" s="1"/>
  <c r="K111" i="3"/>
  <c r="L30" i="67"/>
  <c r="I111" i="3"/>
  <c r="J30" i="67"/>
  <c r="J29" i="67" s="1"/>
  <c r="J61" i="67" s="1"/>
  <c r="S31" i="67"/>
  <c r="S100" i="67" s="1"/>
  <c r="O31" i="67"/>
  <c r="O100" i="67" s="1"/>
  <c r="L31" i="67"/>
  <c r="I31" i="67"/>
  <c r="I100" i="67" s="1"/>
  <c r="AA31" i="67"/>
  <c r="AA97" i="67" s="1"/>
  <c r="AE31" i="67"/>
  <c r="AE100" i="67" s="1"/>
  <c r="AD636" i="3"/>
  <c r="AD633" i="3" s="1"/>
  <c r="AD661" i="3" s="1"/>
  <c r="AD576" i="3"/>
  <c r="AF24" i="67"/>
  <c r="AF60" i="67" s="1"/>
  <c r="V24" i="69"/>
  <c r="V59" i="69" s="1"/>
  <c r="D5" i="68"/>
  <c r="R33" i="66"/>
  <c r="S33" i="66" s="1"/>
  <c r="AC24" i="69"/>
  <c r="AC59" i="69" s="1"/>
  <c r="J24" i="69"/>
  <c r="J59" i="69" s="1"/>
  <c r="AD24" i="69"/>
  <c r="AD59" i="69" s="1"/>
  <c r="I453" i="1"/>
  <c r="I597" i="1"/>
  <c r="V453" i="65"/>
  <c r="T654" i="65"/>
  <c r="T453" i="65"/>
  <c r="D597" i="65"/>
  <c r="D654" i="65"/>
  <c r="I453" i="65"/>
  <c r="I597" i="65"/>
  <c r="D453" i="65"/>
  <c r="D299" i="3"/>
  <c r="D298" i="3" s="1"/>
  <c r="D297" i="3" s="1"/>
  <c r="X299" i="3"/>
  <c r="X557" i="3" s="1"/>
  <c r="X556" i="3" s="1"/>
  <c r="P299" i="3"/>
  <c r="P557" i="3" s="1"/>
  <c r="P556" i="3" s="1"/>
  <c r="P625" i="3" s="1"/>
  <c r="P624" i="3" s="1"/>
  <c r="P660" i="3" s="1"/>
  <c r="U299" i="3"/>
  <c r="U557" i="3" s="1"/>
  <c r="J453" i="65"/>
  <c r="Q453" i="2"/>
  <c r="E455" i="2"/>
  <c r="E453" i="2" s="1"/>
  <c r="V556" i="3"/>
  <c r="AB455" i="2"/>
  <c r="AB453" i="2" s="1"/>
  <c r="O299" i="3"/>
  <c r="O298" i="3" s="1"/>
  <c r="O297" i="3" s="1"/>
  <c r="AC299" i="3"/>
  <c r="AC557" i="3" s="1"/>
  <c r="AC556" i="3" s="1"/>
  <c r="Z299" i="3"/>
  <c r="Z557" i="3" s="1"/>
  <c r="Z556" i="3" s="1"/>
  <c r="Q597" i="1"/>
  <c r="AD597" i="1"/>
  <c r="R298" i="3"/>
  <c r="R297" i="3" s="1"/>
  <c r="L299" i="3"/>
  <c r="L557" i="3" s="1"/>
  <c r="L556" i="3" s="1"/>
  <c r="I455" i="2"/>
  <c r="I453" i="2" s="1"/>
  <c r="R556" i="3"/>
  <c r="R555" i="3" s="1"/>
  <c r="V298" i="3"/>
  <c r="V297" i="3" s="1"/>
  <c r="Q453" i="1"/>
  <c r="AD453" i="1"/>
  <c r="AA557" i="3"/>
  <c r="AA556" i="3" s="1"/>
  <c r="AA298" i="3"/>
  <c r="AA297" i="3" s="1"/>
  <c r="AC617" i="1"/>
  <c r="AC613" i="1" s="1"/>
  <c r="AC524" i="1"/>
  <c r="AC455" i="1" s="1"/>
  <c r="AC453" i="1" s="1"/>
  <c r="K257" i="3"/>
  <c r="M71" i="44"/>
  <c r="J453" i="1"/>
  <c r="Y453" i="1"/>
  <c r="AE455" i="1"/>
  <c r="G71" i="44"/>
  <c r="Y599" i="1"/>
  <c r="Y597" i="1" s="1"/>
  <c r="E543" i="3"/>
  <c r="E541" i="3" s="1"/>
  <c r="E617" i="3" s="1"/>
  <c r="E257" i="3"/>
  <c r="AE71" i="44"/>
  <c r="V599" i="1"/>
  <c r="V597" i="1" s="1"/>
  <c r="G453" i="1"/>
  <c r="Y191" i="3"/>
  <c r="F71" i="44"/>
  <c r="H541" i="3"/>
  <c r="H617" i="3" s="1"/>
  <c r="G191" i="3"/>
  <c r="V191" i="3"/>
  <c r="J658" i="39"/>
  <c r="J599" i="39"/>
  <c r="J597" i="39" s="1"/>
  <c r="O658" i="39"/>
  <c r="O599" i="39"/>
  <c r="O597" i="39" s="1"/>
  <c r="Q599" i="39"/>
  <c r="Q597" i="39" s="1"/>
  <c r="Q658" i="39"/>
  <c r="AB599" i="39"/>
  <c r="AB597" i="39" s="1"/>
  <c r="AB658" i="39"/>
  <c r="Z599" i="39"/>
  <c r="Z597" i="39" s="1"/>
  <c r="Z658" i="39"/>
  <c r="U111" i="3"/>
  <c r="H597" i="1"/>
  <c r="H453" i="1"/>
  <c r="D453" i="1"/>
  <c r="F453" i="1"/>
  <c r="T453" i="1"/>
  <c r="W636" i="3"/>
  <c r="W633" i="3" s="1"/>
  <c r="W661" i="3" s="1"/>
  <c r="W576" i="3"/>
  <c r="P453" i="1"/>
  <c r="R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Z597" i="1"/>
  <c r="AA111" i="3"/>
  <c r="K453" i="1"/>
  <c r="W111" i="3"/>
  <c r="G111" i="3"/>
  <c r="F453" i="65"/>
  <c r="F557" i="3"/>
  <c r="F556" i="3" s="1"/>
  <c r="F298" i="3"/>
  <c r="F297" i="3" s="1"/>
  <c r="Y557" i="3"/>
  <c r="Y556" i="3" s="1"/>
  <c r="Y298" i="3"/>
  <c r="Y297" i="3" s="1"/>
  <c r="T557" i="3"/>
  <c r="T556" i="3" s="1"/>
  <c r="T298" i="3"/>
  <c r="T297" i="3" s="1"/>
  <c r="G614" i="3"/>
  <c r="G613" i="3" s="1"/>
  <c r="G659" i="3" s="1"/>
  <c r="H33" i="67" s="1"/>
  <c r="H62" i="67" s="1"/>
  <c r="G524" i="3"/>
  <c r="S557" i="3"/>
  <c r="S556" i="3" s="1"/>
  <c r="S298" i="3"/>
  <c r="S297" i="3" s="1"/>
  <c r="M606" i="3"/>
  <c r="M604" i="3" s="1"/>
  <c r="M658" i="3" s="1"/>
  <c r="M471" i="3"/>
  <c r="E61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B298" i="3"/>
  <c r="AB297" i="3" s="1"/>
  <c r="AB557" i="3"/>
  <c r="AB556" i="3" s="1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D33" i="67" s="1"/>
  <c r="D62" i="67" s="1"/>
  <c r="C524" i="3"/>
  <c r="P111" i="3"/>
  <c r="O614" i="3"/>
  <c r="S541" i="3"/>
  <c r="S617" i="3" s="1"/>
  <c r="H111" i="3"/>
  <c r="J257" i="3"/>
  <c r="K96" i="67" s="1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B33" i="67" s="1"/>
  <c r="AB62" i="67" s="1"/>
  <c r="AA524" i="3"/>
  <c r="Z614" i="3"/>
  <c r="AB111" i="3"/>
  <c r="Y614" i="3"/>
  <c r="Y613" i="3" s="1"/>
  <c r="Y659" i="3" s="1"/>
  <c r="Z33" i="67" s="1"/>
  <c r="Z62" i="67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7" s="1"/>
  <c r="Q62" i="67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U33" i="67" s="1"/>
  <c r="U62" i="67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N33" i="67" s="1"/>
  <c r="N62" i="67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W33" i="67" s="1"/>
  <c r="W62" i="67" s="1"/>
  <c r="V524" i="3"/>
  <c r="I614" i="3"/>
  <c r="AE637" i="3"/>
  <c r="AE633" i="3" s="1"/>
  <c r="AE661" i="3" s="1"/>
  <c r="AE576" i="3"/>
  <c r="S614" i="3"/>
  <c r="N614" i="3"/>
  <c r="Q191" i="3"/>
  <c r="N557" i="3"/>
  <c r="N556" i="3" s="1"/>
  <c r="N298" i="3"/>
  <c r="N297" i="3" s="1"/>
  <c r="F614" i="3"/>
  <c r="F613" i="3" s="1"/>
  <c r="F659" i="3" s="1"/>
  <c r="G33" i="67" s="1"/>
  <c r="G62" i="67" s="1"/>
  <c r="F524" i="3"/>
  <c r="W614" i="3"/>
  <c r="W613" i="3" s="1"/>
  <c r="W659" i="3" s="1"/>
  <c r="X33" i="67" s="1"/>
  <c r="X62" i="67" s="1"/>
  <c r="W524" i="3"/>
  <c r="X191" i="3"/>
  <c r="U558" i="3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AD614" i="3"/>
  <c r="AD613" i="3" s="1"/>
  <c r="AD659" i="3" s="1"/>
  <c r="AE33" i="67" s="1"/>
  <c r="AE62" i="67" s="1"/>
  <c r="AD524" i="3"/>
  <c r="N610" i="3"/>
  <c r="N604" i="3" s="1"/>
  <c r="N658" i="3" s="1"/>
  <c r="N471" i="3"/>
  <c r="U614" i="3"/>
  <c r="U613" i="3" s="1"/>
  <c r="U659" i="3" s="1"/>
  <c r="V33" i="67" s="1"/>
  <c r="V62" i="67" s="1"/>
  <c r="U524" i="3"/>
  <c r="T191" i="3"/>
  <c r="D614" i="3"/>
  <c r="D613" i="3" s="1"/>
  <c r="D659" i="3" s="1"/>
  <c r="E33" i="67" s="1"/>
  <c r="E62" i="67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D33" i="67" s="1"/>
  <c r="AD62" i="67" s="1"/>
  <c r="L257" i="3"/>
  <c r="X298" i="3"/>
  <c r="X297" i="3" s="1"/>
  <c r="K614" i="3"/>
  <c r="K613" i="3" s="1"/>
  <c r="K659" i="3" s="1"/>
  <c r="L33" i="67" s="1"/>
  <c r="L62" i="67" s="1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524" i="3"/>
  <c r="X614" i="3"/>
  <c r="X613" i="3" s="1"/>
  <c r="X659" i="3" s="1"/>
  <c r="Y33" i="67" s="1"/>
  <c r="Y62" i="67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J597" i="65"/>
  <c r="N599" i="65"/>
  <c r="N597" i="65" s="1"/>
  <c r="N656" i="65"/>
  <c r="N654" i="65" s="1"/>
  <c r="AB599" i="65"/>
  <c r="AB597" i="65" s="1"/>
  <c r="AB656" i="65"/>
  <c r="AB654" i="65" s="1"/>
  <c r="AC4" i="2"/>
  <c r="X455" i="1"/>
  <c r="X453" i="1" s="1"/>
  <c r="N453" i="1"/>
  <c r="U453" i="1"/>
  <c r="M625" i="2"/>
  <c r="M624" i="2" s="1"/>
  <c r="M660" i="2" s="1"/>
  <c r="M555" i="2"/>
  <c r="M455" i="2" s="1"/>
  <c r="M453" i="2" s="1"/>
  <c r="Z455" i="2"/>
  <c r="Z453" i="2" s="1"/>
  <c r="Y599" i="2"/>
  <c r="Y597" i="2" s="1"/>
  <c r="G4" i="2"/>
  <c r="O455" i="2"/>
  <c r="O453" i="2" s="1"/>
  <c r="C4" i="2"/>
  <c r="W4" i="2"/>
  <c r="V455" i="2"/>
  <c r="V453" i="2" s="1"/>
  <c r="X455" i="2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E8" i="44"/>
  <c r="E654" i="39"/>
  <c r="P657" i="1"/>
  <c r="P599" i="1"/>
  <c r="P597" i="1" s="1"/>
  <c r="AB657" i="2"/>
  <c r="AB599" i="2"/>
  <c r="AB597" i="2" s="1"/>
  <c r="N656" i="41"/>
  <c r="N50" i="44"/>
  <c r="G656" i="41"/>
  <c r="G50" i="44"/>
  <c r="F8" i="44"/>
  <c r="F654" i="39"/>
  <c r="V9" i="44"/>
  <c r="V654" i="40"/>
  <c r="O10" i="44"/>
  <c r="O654" i="41"/>
  <c r="O657" i="2"/>
  <c r="O599" i="2"/>
  <c r="O597" i="2" s="1"/>
  <c r="AC656" i="39"/>
  <c r="AC48" i="44"/>
  <c r="T657" i="1"/>
  <c r="T599" i="1"/>
  <c r="T597" i="1" s="1"/>
  <c r="AB657" i="1"/>
  <c r="AB599" i="1"/>
  <c r="AB597" i="1" s="1"/>
  <c r="AE656" i="39"/>
  <c r="AE48" i="44"/>
  <c r="Q657" i="2"/>
  <c r="Q599" i="2"/>
  <c r="Q597" i="2" s="1"/>
  <c r="AA657" i="1"/>
  <c r="AA599" i="1"/>
  <c r="AA597" i="1" s="1"/>
  <c r="Q656" i="40"/>
  <c r="Q49" i="44"/>
  <c r="W657" i="1"/>
  <c r="W599" i="1"/>
  <c r="W597" i="1" s="1"/>
  <c r="Z453" i="1"/>
  <c r="AA656" i="41"/>
  <c r="AA50" i="44"/>
  <c r="D656" i="39"/>
  <c r="D48" i="44"/>
  <c r="W657" i="2"/>
  <c r="H657" i="2"/>
  <c r="H599" i="2"/>
  <c r="L10" i="44"/>
  <c r="L654" i="41"/>
  <c r="P9" i="44"/>
  <c r="P654" i="40"/>
  <c r="Y656" i="41"/>
  <c r="Y50" i="44"/>
  <c r="X656" i="41"/>
  <c r="X50" i="44"/>
  <c r="O9" i="44"/>
  <c r="O654" i="40"/>
  <c r="C625" i="2"/>
  <c r="C624" i="2" s="1"/>
  <c r="C660" i="2" s="1"/>
  <c r="C555" i="2"/>
  <c r="U8" i="44"/>
  <c r="U654" i="39"/>
  <c r="W656" i="40"/>
  <c r="W49" i="44"/>
  <c r="AC26" i="44"/>
  <c r="S455" i="2"/>
  <c r="S453" i="2" s="1"/>
  <c r="AD656" i="40"/>
  <c r="AD49" i="44"/>
  <c r="AA656" i="39"/>
  <c r="AA48" i="44"/>
  <c r="H656" i="39"/>
  <c r="H48" i="44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F656" i="41"/>
  <c r="F50" i="44"/>
  <c r="F47" i="44" s="1"/>
  <c r="F51" i="44" s="1"/>
  <c r="R656" i="39"/>
  <c r="R48" i="44"/>
  <c r="Z26" i="44"/>
  <c r="Z656" i="1"/>
  <c r="S8" i="44"/>
  <c r="S654" i="39"/>
  <c r="AC9" i="44"/>
  <c r="AC654" i="40"/>
  <c r="K455" i="2"/>
  <c r="K453" i="2" s="1"/>
  <c r="E657" i="2"/>
  <c r="E599" i="2"/>
  <c r="AE657" i="2"/>
  <c r="C656" i="40"/>
  <c r="C49" i="44"/>
  <c r="U656" i="41"/>
  <c r="U50" i="44"/>
  <c r="U47" i="44" s="1"/>
  <c r="U51" i="44" s="1"/>
  <c r="M656" i="41"/>
  <c r="M50" i="44"/>
  <c r="M47" i="44" s="1"/>
  <c r="M51" i="44" s="1"/>
  <c r="R656" i="40"/>
  <c r="R49" i="44"/>
  <c r="AD26" i="44"/>
  <c r="AD656" i="1"/>
  <c r="G657" i="1"/>
  <c r="G599" i="1"/>
  <c r="G597" i="1" s="1"/>
  <c r="V657" i="2"/>
  <c r="V599" i="2"/>
  <c r="V597" i="2" s="1"/>
  <c r="G656" i="39"/>
  <c r="G48" i="44"/>
  <c r="AD8" i="44"/>
  <c r="AD654" i="39"/>
  <c r="Q10" i="44"/>
  <c r="Q654" i="41"/>
  <c r="K657" i="1"/>
  <c r="K599" i="1"/>
  <c r="K597" i="1" s="1"/>
  <c r="AC656" i="41"/>
  <c r="AC50" i="44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E656" i="40"/>
  <c r="E49" i="44"/>
  <c r="S657" i="2"/>
  <c r="S599" i="2"/>
  <c r="S597" i="2" s="1"/>
  <c r="AD656" i="41"/>
  <c r="AD50" i="44"/>
  <c r="U657" i="2"/>
  <c r="L455" i="1"/>
  <c r="L453" i="1" s="1"/>
  <c r="F599" i="2"/>
  <c r="F597" i="2" s="1"/>
  <c r="T455" i="2"/>
  <c r="T453" i="2" s="1"/>
  <c r="P625" i="2"/>
  <c r="P624" i="2" s="1"/>
  <c r="P660" i="2" s="1"/>
  <c r="P555" i="2"/>
  <c r="P455" i="2" s="1"/>
  <c r="P453" i="2" s="1"/>
  <c r="AD455" i="2"/>
  <c r="AD453" i="2" s="1"/>
  <c r="I599" i="2"/>
  <c r="I597" i="2" s="1"/>
  <c r="D9" i="44"/>
  <c r="D654" i="40"/>
  <c r="J656" i="40"/>
  <c r="J49" i="44"/>
  <c r="Z657" i="2"/>
  <c r="Z599" i="2"/>
  <c r="Z597" i="2" s="1"/>
  <c r="X8" i="44"/>
  <c r="X654" i="39"/>
  <c r="AE656" i="40"/>
  <c r="AE49" i="44"/>
  <c r="M8" i="44"/>
  <c r="M654" i="39"/>
  <c r="L9" i="44"/>
  <c r="L654" i="40"/>
  <c r="L656" i="39"/>
  <c r="L48" i="44"/>
  <c r="L47" i="44" s="1"/>
  <c r="L51" i="44" s="1"/>
  <c r="Z656" i="41"/>
  <c r="Z50" i="44"/>
  <c r="O657" i="1"/>
  <c r="O599" i="1"/>
  <c r="O597" i="1" s="1"/>
  <c r="V625" i="3"/>
  <c r="V624" i="3" s="1"/>
  <c r="V660" i="3" s="1"/>
  <c r="W34" i="67" s="1"/>
  <c r="W63" i="67" s="1"/>
  <c r="V555" i="3"/>
  <c r="E26" i="44"/>
  <c r="E656" i="1"/>
  <c r="K657" i="2"/>
  <c r="K599" i="2"/>
  <c r="K597" i="2" s="1"/>
  <c r="S656" i="41"/>
  <c r="S50" i="44"/>
  <c r="S47" i="44" s="1"/>
  <c r="S51" i="44" s="1"/>
  <c r="S52" i="44" s="1"/>
  <c r="H26" i="44"/>
  <c r="H656" i="1"/>
  <c r="C657" i="1"/>
  <c r="U657" i="1"/>
  <c r="U599" i="1"/>
  <c r="U597" i="1" s="1"/>
  <c r="G625" i="2"/>
  <c r="G624" i="2" s="1"/>
  <c r="G660" i="2" s="1"/>
  <c r="G555" i="2"/>
  <c r="G455" i="2" s="1"/>
  <c r="V656" i="41"/>
  <c r="V50" i="44"/>
  <c r="V47" i="44" s="1"/>
  <c r="V51" i="44" s="1"/>
  <c r="H10" i="44"/>
  <c r="H654" i="41"/>
  <c r="Z9" i="44"/>
  <c r="Z654" i="40"/>
  <c r="G656" i="40"/>
  <c r="G49" i="44"/>
  <c r="D625" i="2"/>
  <c r="D624" i="2" s="1"/>
  <c r="D660" i="2" s="1"/>
  <c r="D555" i="2"/>
  <c r="D455" i="2" s="1"/>
  <c r="D453" i="2" s="1"/>
  <c r="S9" i="44"/>
  <c r="S654" i="40"/>
  <c r="R656" i="41"/>
  <c r="R50" i="44"/>
  <c r="L4" i="2"/>
  <c r="R455" i="2"/>
  <c r="R453" i="2" s="1"/>
  <c r="C455" i="2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4" i="44" s="1"/>
  <c r="F24" i="44"/>
  <c r="T657" i="2"/>
  <c r="T599" i="2"/>
  <c r="T597" i="2" s="1"/>
  <c r="U656" i="40"/>
  <c r="U49" i="44"/>
  <c r="M453" i="1"/>
  <c r="AD657" i="2"/>
  <c r="AD599" i="2"/>
  <c r="AD597" i="2" s="1"/>
  <c r="I656" i="2"/>
  <c r="I4" i="44" s="1"/>
  <c r="I24" i="44"/>
  <c r="W656" i="39"/>
  <c r="W48" i="44"/>
  <c r="W47" i="44" s="1"/>
  <c r="W51" i="44" s="1"/>
  <c r="W52" i="44" s="1"/>
  <c r="N656" i="39"/>
  <c r="N48" i="44"/>
  <c r="N47" i="44" s="1"/>
  <c r="N51" i="44" s="1"/>
  <c r="AE625" i="2"/>
  <c r="AE624" i="2" s="1"/>
  <c r="AE660" i="2" s="1"/>
  <c r="AE555" i="2"/>
  <c r="AE455" i="2" s="1"/>
  <c r="W10" i="44"/>
  <c r="W654" i="41"/>
  <c r="X657" i="1"/>
  <c r="X599" i="1"/>
  <c r="X597" i="1" s="1"/>
  <c r="AC657" i="2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R657" i="1"/>
  <c r="R599" i="1"/>
  <c r="R597" i="1" s="1"/>
  <c r="P656" i="41"/>
  <c r="P50" i="44"/>
  <c r="AA453" i="1"/>
  <c r="J656" i="41"/>
  <c r="J50" i="44"/>
  <c r="T656" i="41"/>
  <c r="T50" i="44"/>
  <c r="AA656" i="40"/>
  <c r="AA49" i="44"/>
  <c r="H455" i="2"/>
  <c r="F657" i="1"/>
  <c r="F599" i="1"/>
  <c r="F597" i="1" s="1"/>
  <c r="Y26" i="44"/>
  <c r="Y656" i="1"/>
  <c r="K656" i="40"/>
  <c r="K49" i="44"/>
  <c r="E656" i="41"/>
  <c r="E50" i="44"/>
  <c r="E47" i="44" s="1"/>
  <c r="E51" i="44" s="1"/>
  <c r="E52" i="44" s="1"/>
  <c r="I8" i="44"/>
  <c r="I654" i="39"/>
  <c r="I9" i="44"/>
  <c r="I654" i="40"/>
  <c r="D657" i="1"/>
  <c r="D599" i="1"/>
  <c r="D597" i="1" s="1"/>
  <c r="K8" i="44"/>
  <c r="K654" i="39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K656" i="41"/>
  <c r="K50" i="44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AA597" i="2" s="1"/>
  <c r="N455" i="2"/>
  <c r="N453" i="2" s="1"/>
  <c r="M657" i="1"/>
  <c r="M599" i="1"/>
  <c r="M597" i="1" s="1"/>
  <c r="J455" i="2"/>
  <c r="J453" i="2" s="1"/>
  <c r="H453" i="2" l="1"/>
  <c r="H597" i="2"/>
  <c r="Q34" i="67"/>
  <c r="AE4" i="1"/>
  <c r="AE597" i="1" s="1"/>
  <c r="G33" i="66"/>
  <c r="K33" i="66" s="1"/>
  <c r="R14" i="66" s="1"/>
  <c r="S14" i="66" s="1"/>
  <c r="W29" i="67"/>
  <c r="W61" i="67" s="1"/>
  <c r="D84" i="44"/>
  <c r="D91" i="44" s="1"/>
  <c r="AC84" i="44"/>
  <c r="AC91" i="44" s="1"/>
  <c r="V92" i="44"/>
  <c r="P84" i="44"/>
  <c r="P91" i="44" s="1"/>
  <c r="P92" i="44" s="1"/>
  <c r="N112" i="44"/>
  <c r="I112" i="44"/>
  <c r="K112" i="44"/>
  <c r="W72" i="44"/>
  <c r="V72" i="44"/>
  <c r="U112" i="44"/>
  <c r="D112" i="44"/>
  <c r="AB112" i="44"/>
  <c r="G112" i="44"/>
  <c r="AD112" i="44"/>
  <c r="S112" i="44"/>
  <c r="Y112" i="44"/>
  <c r="U72" i="44"/>
  <c r="AD72" i="44"/>
  <c r="AE112" i="44"/>
  <c r="T72" i="44"/>
  <c r="P72" i="44"/>
  <c r="Z112" i="44"/>
  <c r="P112" i="44"/>
  <c r="AE84" i="44"/>
  <c r="AE91" i="44" s="1"/>
  <c r="C84" i="44"/>
  <c r="C91" i="44" s="1"/>
  <c r="L112" i="44"/>
  <c r="M112" i="44"/>
  <c r="J112" i="44"/>
  <c r="X112" i="44"/>
  <c r="D72" i="44"/>
  <c r="F112" i="44"/>
  <c r="AA112" i="44"/>
  <c r="R112" i="44"/>
  <c r="Y72" i="44"/>
  <c r="AA72" i="44"/>
  <c r="AC112" i="44"/>
  <c r="C72" i="44"/>
  <c r="E112" i="44"/>
  <c r="Q100" i="67"/>
  <c r="D17" i="72"/>
  <c r="W84" i="44"/>
  <c r="W91" i="44" s="1"/>
  <c r="G84" i="44"/>
  <c r="G91" i="44" s="1"/>
  <c r="L84" i="44"/>
  <c r="L91" i="44" s="1"/>
  <c r="M84" i="44"/>
  <c r="M91" i="44" s="1"/>
  <c r="X72" i="44"/>
  <c r="K72" i="44"/>
  <c r="T112" i="44"/>
  <c r="V112" i="44"/>
  <c r="Q112" i="44"/>
  <c r="H112" i="44"/>
  <c r="W112" i="44"/>
  <c r="Q72" i="44"/>
  <c r="O112" i="44"/>
  <c r="AE453" i="2"/>
  <c r="H191" i="3"/>
  <c r="Q29" i="67"/>
  <c r="Q61" i="67" s="1"/>
  <c r="W32" i="67"/>
  <c r="AB100" i="67"/>
  <c r="R625" i="3"/>
  <c r="R624" i="3" s="1"/>
  <c r="R660" i="3" s="1"/>
  <c r="S34" i="67" s="1"/>
  <c r="S63" i="67" s="1"/>
  <c r="E597" i="2"/>
  <c r="J191" i="3"/>
  <c r="M52" i="44"/>
  <c r="L29" i="67"/>
  <c r="L61" i="67" s="1"/>
  <c r="U625" i="2"/>
  <c r="U624" i="2" s="1"/>
  <c r="U555" i="2"/>
  <c r="U455" i="2" s="1"/>
  <c r="U4" i="2"/>
  <c r="Q94" i="67"/>
  <c r="Q63" i="67"/>
  <c r="N94" i="67"/>
  <c r="AE95" i="67"/>
  <c r="K94" i="67"/>
  <c r="P95" i="67"/>
  <c r="Q95" i="67"/>
  <c r="J95" i="67"/>
  <c r="D95" i="67"/>
  <c r="S94" i="67"/>
  <c r="AA94" i="67"/>
  <c r="M95" i="67"/>
  <c r="J94" i="67"/>
  <c r="S95" i="67"/>
  <c r="AA95" i="67"/>
  <c r="AB95" i="67"/>
  <c r="E95" i="67"/>
  <c r="E94" i="67"/>
  <c r="G95" i="67"/>
  <c r="AC94" i="67"/>
  <c r="AF95" i="67"/>
  <c r="L95" i="67"/>
  <c r="F95" i="67"/>
  <c r="W100" i="67"/>
  <c r="H100" i="67"/>
  <c r="Y47" i="44"/>
  <c r="Y51" i="44" s="1"/>
  <c r="X453" i="2"/>
  <c r="L298" i="3"/>
  <c r="L297" i="3" s="1"/>
  <c r="L97" i="67"/>
  <c r="L100" i="67"/>
  <c r="N100" i="67"/>
  <c r="G100" i="67"/>
  <c r="V29" i="67"/>
  <c r="V61" i="67" s="1"/>
  <c r="E191" i="3"/>
  <c r="G29" i="67"/>
  <c r="G61" i="67" s="1"/>
  <c r="AA100" i="67"/>
  <c r="V100" i="67"/>
  <c r="F96" i="67"/>
  <c r="Z94" i="67"/>
  <c r="AD95" i="67"/>
  <c r="U95" i="67"/>
  <c r="F29" i="67"/>
  <c r="F61" i="67" s="1"/>
  <c r="F97" i="67"/>
  <c r="N29" i="67"/>
  <c r="N61" i="67" s="1"/>
  <c r="AE29" i="67"/>
  <c r="AE61" i="67" s="1"/>
  <c r="AE97" i="67"/>
  <c r="N95" i="67"/>
  <c r="X95" i="67"/>
  <c r="G94" i="67"/>
  <c r="I29" i="67"/>
  <c r="I61" i="67" s="1"/>
  <c r="I97" i="67"/>
  <c r="O29" i="67"/>
  <c r="O61" i="67" s="1"/>
  <c r="O97" i="67"/>
  <c r="Y95" i="67"/>
  <c r="AA29" i="67"/>
  <c r="AA61" i="67" s="1"/>
  <c r="P29" i="67"/>
  <c r="P61" i="67" s="1"/>
  <c r="P97" i="67"/>
  <c r="R95" i="67"/>
  <c r="Y29" i="67"/>
  <c r="Y61" i="67" s="1"/>
  <c r="Y97" i="67"/>
  <c r="AE94" i="67"/>
  <c r="S29" i="67"/>
  <c r="S61" i="67" s="1"/>
  <c r="S97" i="67"/>
  <c r="K95" i="67"/>
  <c r="V95" i="67"/>
  <c r="T29" i="67"/>
  <c r="T61" i="67" s="1"/>
  <c r="T97" i="67"/>
  <c r="E29" i="67"/>
  <c r="E61" i="67" s="1"/>
  <c r="E97" i="67"/>
  <c r="R29" i="67"/>
  <c r="R61" i="67" s="1"/>
  <c r="R97" i="67"/>
  <c r="Z29" i="67"/>
  <c r="Z61" i="67" s="1"/>
  <c r="Z97" i="67"/>
  <c r="AF29" i="67"/>
  <c r="AF61" i="67" s="1"/>
  <c r="AF97" i="67"/>
  <c r="H29" i="67"/>
  <c r="H61" i="67" s="1"/>
  <c r="AE191" i="3"/>
  <c r="AF96" i="67"/>
  <c r="AB191" i="3"/>
  <c r="Z191" i="3"/>
  <c r="AA96" i="67"/>
  <c r="G32" i="66"/>
  <c r="G5" i="66" s="1"/>
  <c r="G2" i="66" s="1"/>
  <c r="S191" i="3"/>
  <c r="R191" i="3"/>
  <c r="D2" i="66"/>
  <c r="N191" i="3"/>
  <c r="L191" i="3"/>
  <c r="I191" i="3"/>
  <c r="K191" i="3"/>
  <c r="Q32" i="67"/>
  <c r="O191" i="3"/>
  <c r="X47" i="44"/>
  <c r="X51" i="44" s="1"/>
  <c r="X52" i="44" s="1"/>
  <c r="D557" i="3"/>
  <c r="D556" i="3" s="1"/>
  <c r="D555" i="3" s="1"/>
  <c r="P298" i="3"/>
  <c r="P297" i="3" s="1"/>
  <c r="Z298" i="3"/>
  <c r="Z297" i="3" s="1"/>
  <c r="O557" i="3"/>
  <c r="O556" i="3" s="1"/>
  <c r="O625" i="3" s="1"/>
  <c r="O624" i="3" s="1"/>
  <c r="O660" i="3" s="1"/>
  <c r="P34" i="67" s="1"/>
  <c r="P63" i="67" s="1"/>
  <c r="U298" i="3"/>
  <c r="U297" i="3" s="1"/>
  <c r="U556" i="3"/>
  <c r="U625" i="3" s="1"/>
  <c r="U624" i="3" s="1"/>
  <c r="AC453" i="2"/>
  <c r="P555" i="3"/>
  <c r="AC298" i="3"/>
  <c r="AC297" i="3" s="1"/>
  <c r="M599" i="2"/>
  <c r="M597" i="2" s="1"/>
  <c r="G599" i="2"/>
  <c r="G597" i="2" s="1"/>
  <c r="AA625" i="3"/>
  <c r="AA624" i="3" s="1"/>
  <c r="AA660" i="3" s="1"/>
  <c r="AB34" i="67" s="1"/>
  <c r="AB63" i="67" s="1"/>
  <c r="AA555" i="3"/>
  <c r="M72" i="44"/>
  <c r="AC659" i="1"/>
  <c r="AC599" i="1"/>
  <c r="AC597" i="1" s="1"/>
  <c r="AB524" i="3"/>
  <c r="E524" i="3"/>
  <c r="H613" i="3"/>
  <c r="H659" i="3" s="1"/>
  <c r="I33" i="67" s="1"/>
  <c r="I62" i="67" s="1"/>
  <c r="AB613" i="3"/>
  <c r="AB659" i="3" s="1"/>
  <c r="AC33" i="67" s="1"/>
  <c r="AC62" i="67" s="1"/>
  <c r="H524" i="3"/>
  <c r="G72" i="44"/>
  <c r="E613" i="3"/>
  <c r="E659" i="3" s="1"/>
  <c r="F33" i="67" s="1"/>
  <c r="F62" i="67" s="1"/>
  <c r="S613" i="3"/>
  <c r="S659" i="3" s="1"/>
  <c r="T33" i="67" s="1"/>
  <c r="T62" i="67" s="1"/>
  <c r="F72" i="44"/>
  <c r="Z613" i="3"/>
  <c r="Z659" i="3" s="1"/>
  <c r="AA33" i="67" s="1"/>
  <c r="AA62" i="67" s="1"/>
  <c r="AB656" i="39"/>
  <c r="AB48" i="44"/>
  <c r="AB47" i="44" s="1"/>
  <c r="AB51" i="44" s="1"/>
  <c r="AB52" i="44" s="1"/>
  <c r="O656" i="39"/>
  <c r="O48" i="44"/>
  <c r="O47" i="44" s="1"/>
  <c r="O51" i="44" s="1"/>
  <c r="O52" i="44" s="1"/>
  <c r="Z656" i="39"/>
  <c r="Z48" i="44"/>
  <c r="Z47" i="44" s="1"/>
  <c r="Z51" i="44" s="1"/>
  <c r="Z52" i="44" s="1"/>
  <c r="Q48" i="44"/>
  <c r="Q47" i="44" s="1"/>
  <c r="Q51" i="44" s="1"/>
  <c r="Q52" i="44" s="1"/>
  <c r="Q656" i="39"/>
  <c r="J656" i="39"/>
  <c r="J48" i="44"/>
  <c r="J47" i="44" s="1"/>
  <c r="J51" i="44" s="1"/>
  <c r="J52" i="44" s="1"/>
  <c r="U52" i="44"/>
  <c r="N52" i="44"/>
  <c r="L52" i="44"/>
  <c r="V52" i="44"/>
  <c r="F52" i="44"/>
  <c r="Y52" i="44"/>
  <c r="K47" i="44"/>
  <c r="K51" i="44" s="1"/>
  <c r="K52" i="44" s="1"/>
  <c r="AD47" i="44"/>
  <c r="AD51" i="44" s="1"/>
  <c r="AD52" i="44" s="1"/>
  <c r="W453" i="2"/>
  <c r="G453" i="2"/>
  <c r="W557" i="3"/>
  <c r="W556" i="3" s="1"/>
  <c r="W298" i="3"/>
  <c r="W297" i="3" s="1"/>
  <c r="AE613" i="3"/>
  <c r="AE659" i="3" s="1"/>
  <c r="AF33" i="67" s="1"/>
  <c r="AF62" i="67" s="1"/>
  <c r="S524" i="3"/>
  <c r="AE524" i="3"/>
  <c r="Z524" i="3"/>
  <c r="R617" i="3"/>
  <c r="R613" i="3" s="1"/>
  <c r="R659" i="3" s="1"/>
  <c r="S33" i="67" s="1"/>
  <c r="S62" i="67" s="1"/>
  <c r="R524" i="3"/>
  <c r="AD625" i="3"/>
  <c r="AD624" i="3" s="1"/>
  <c r="AD555" i="3"/>
  <c r="N524" i="3"/>
  <c r="I625" i="3"/>
  <c r="I624" i="3" s="1"/>
  <c r="I660" i="3" s="1"/>
  <c r="J34" i="67" s="1"/>
  <c r="J63" i="67" s="1"/>
  <c r="I555" i="3"/>
  <c r="L524" i="3"/>
  <c r="O524" i="3"/>
  <c r="J613" i="3"/>
  <c r="G555" i="3"/>
  <c r="G625" i="3"/>
  <c r="G624" i="3" s="1"/>
  <c r="Y625" i="3"/>
  <c r="Y624" i="3" s="1"/>
  <c r="Y555" i="3"/>
  <c r="Z625" i="3"/>
  <c r="Z624" i="3" s="1"/>
  <c r="Z555" i="3"/>
  <c r="X625" i="3"/>
  <c r="X624" i="3" s="1"/>
  <c r="X555" i="3"/>
  <c r="Q625" i="3"/>
  <c r="Q624" i="3" s="1"/>
  <c r="Q555" i="3"/>
  <c r="N613" i="3"/>
  <c r="I656" i="41"/>
  <c r="I50" i="44"/>
  <c r="I47" i="44" s="1"/>
  <c r="I51" i="44" s="1"/>
  <c r="I52" i="44" s="1"/>
  <c r="L613" i="3"/>
  <c r="M557" i="3"/>
  <c r="M556" i="3" s="1"/>
  <c r="M298" i="3"/>
  <c r="M297" i="3" s="1"/>
  <c r="J298" i="3"/>
  <c r="J297" i="3" s="1"/>
  <c r="J557" i="3"/>
  <c r="J556" i="3" s="1"/>
  <c r="N555" i="3"/>
  <c r="N625" i="3"/>
  <c r="N624" i="3" s="1"/>
  <c r="N660" i="3" s="1"/>
  <c r="O34" i="67" s="1"/>
  <c r="O63" i="67" s="1"/>
  <c r="I524" i="3"/>
  <c r="K625" i="3"/>
  <c r="K624" i="3" s="1"/>
  <c r="K555" i="3"/>
  <c r="H298" i="3"/>
  <c r="H297" i="3" s="1"/>
  <c r="H557" i="3"/>
  <c r="H556" i="3" s="1"/>
  <c r="S625" i="3"/>
  <c r="S624" i="3" s="1"/>
  <c r="S555" i="3"/>
  <c r="T625" i="3"/>
  <c r="T624" i="3" s="1"/>
  <c r="T555" i="3"/>
  <c r="L555" i="3"/>
  <c r="L625" i="3"/>
  <c r="L624" i="3" s="1"/>
  <c r="L660" i="3" s="1"/>
  <c r="M34" i="67" s="1"/>
  <c r="M63" i="67" s="1"/>
  <c r="AE557" i="3"/>
  <c r="AE556" i="3" s="1"/>
  <c r="AE298" i="3"/>
  <c r="AE297" i="3" s="1"/>
  <c r="I613" i="3"/>
  <c r="AC555" i="3"/>
  <c r="AC625" i="3"/>
  <c r="AC624" i="3" s="1"/>
  <c r="E557" i="3"/>
  <c r="E556" i="3" s="1"/>
  <c r="E298" i="3"/>
  <c r="E297" i="3" s="1"/>
  <c r="C557" i="3"/>
  <c r="C556" i="3" s="1"/>
  <c r="C298" i="3"/>
  <c r="C297" i="3" s="1"/>
  <c r="O613" i="3"/>
  <c r="AB625" i="3"/>
  <c r="AB624" i="3" s="1"/>
  <c r="AB555" i="3"/>
  <c r="J524" i="3"/>
  <c r="F625" i="3"/>
  <c r="F624" i="3" s="1"/>
  <c r="F555" i="3"/>
  <c r="C599" i="2"/>
  <c r="C597" i="2" s="1"/>
  <c r="C453" i="2"/>
  <c r="L453" i="2"/>
  <c r="E10" i="44"/>
  <c r="E7" i="44" s="1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Z656" i="2"/>
  <c r="Z4" i="44" s="1"/>
  <c r="Z24" i="44"/>
  <c r="J9" i="44"/>
  <c r="J654" i="40"/>
  <c r="S656" i="2"/>
  <c r="S4" i="44" s="1"/>
  <c r="S24" i="44"/>
  <c r="E9" i="44"/>
  <c r="E654" i="40"/>
  <c r="AC10" i="44"/>
  <c r="AC654" i="41"/>
  <c r="K26" i="44"/>
  <c r="K656" i="1"/>
  <c r="R9" i="44"/>
  <c r="R654" i="40"/>
  <c r="AE599" i="2"/>
  <c r="AE597" i="2" s="1"/>
  <c r="X9" i="44"/>
  <c r="X654" i="40"/>
  <c r="P656" i="2"/>
  <c r="P4" i="44" s="1"/>
  <c r="P24" i="44"/>
  <c r="H8" i="44"/>
  <c r="H654" i="39"/>
  <c r="W9" i="44"/>
  <c r="W654" i="40"/>
  <c r="X10" i="44"/>
  <c r="X654" i="41"/>
  <c r="W656" i="2"/>
  <c r="W4" i="44" s="1"/>
  <c r="W24" i="44"/>
  <c r="AE8" i="44"/>
  <c r="AE654" i="39"/>
  <c r="T26" i="44"/>
  <c r="T656" i="1"/>
  <c r="AC8" i="44"/>
  <c r="AC654" i="39"/>
  <c r="O656" i="2"/>
  <c r="O4" i="44" s="1"/>
  <c r="O24" i="44"/>
  <c r="V6" i="44"/>
  <c r="V654" i="1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7" i="44" s="1"/>
  <c r="K654" i="41"/>
  <c r="C656" i="2"/>
  <c r="C4" i="44" s="1"/>
  <c r="C24" i="44"/>
  <c r="D26" i="44"/>
  <c r="D656" i="1"/>
  <c r="N26" i="44"/>
  <c r="N656" i="1"/>
  <c r="C10" i="44"/>
  <c r="C654" i="41"/>
  <c r="AC656" i="2"/>
  <c r="AC4" i="44" s="1"/>
  <c r="AC24" i="44"/>
  <c r="X26" i="44"/>
  <c r="X656" i="1"/>
  <c r="W8" i="44"/>
  <c r="W654" i="39"/>
  <c r="U26" i="44"/>
  <c r="U656" i="1"/>
  <c r="C26" i="44"/>
  <c r="S10" i="44"/>
  <c r="S7" i="44" s="1"/>
  <c r="S654" i="41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G47" i="44"/>
  <c r="G51" i="44" s="1"/>
  <c r="G52" i="44" s="1"/>
  <c r="AD6" i="44"/>
  <c r="AD654" i="1"/>
  <c r="M10" i="44"/>
  <c r="M7" i="44" s="1"/>
  <c r="M654" i="41"/>
  <c r="U10" i="44"/>
  <c r="U654" i="41"/>
  <c r="R8" i="44"/>
  <c r="R654" i="39"/>
  <c r="F10" i="44"/>
  <c r="F7" i="44" s="1"/>
  <c r="F654" i="41"/>
  <c r="AE26" i="44"/>
  <c r="AE656" i="1"/>
  <c r="J656" i="2"/>
  <c r="J4" i="44" s="1"/>
  <c r="J24" i="44"/>
  <c r="T8" i="44"/>
  <c r="T654" i="39"/>
  <c r="N656" i="2"/>
  <c r="N4" i="44" s="1"/>
  <c r="N24" i="44"/>
  <c r="AA8" i="44"/>
  <c r="AA654" i="39"/>
  <c r="Y10" i="44"/>
  <c r="Y654" i="41"/>
  <c r="H656" i="2"/>
  <c r="H4" i="44" s="1"/>
  <c r="H24" i="44"/>
  <c r="D8" i="44"/>
  <c r="D654" i="39"/>
  <c r="AA10" i="44"/>
  <c r="AA654" i="41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P10" i="44"/>
  <c r="P654" i="41"/>
  <c r="P8" i="44"/>
  <c r="P654" i="39"/>
  <c r="N8" i="44"/>
  <c r="N654" i="39"/>
  <c r="G9" i="44"/>
  <c r="G654" i="40"/>
  <c r="K656" i="2"/>
  <c r="K4" i="44" s="1"/>
  <c r="K24" i="44"/>
  <c r="E6" i="44"/>
  <c r="E654" i="1"/>
  <c r="O26" i="44"/>
  <c r="O656" i="1"/>
  <c r="L8" i="44"/>
  <c r="L7" i="44" s="1"/>
  <c r="L654" i="39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AE453" i="1" l="1"/>
  <c r="AB32" i="67"/>
  <c r="D625" i="3"/>
  <c r="D624" i="3" s="1"/>
  <c r="D660" i="3" s="1"/>
  <c r="L92" i="44"/>
  <c r="R72" i="44"/>
  <c r="AE72" i="44"/>
  <c r="S72" i="44"/>
  <c r="AB72" i="44"/>
  <c r="AA92" i="44"/>
  <c r="E72" i="44"/>
  <c r="H72" i="44"/>
  <c r="N92" i="44"/>
  <c r="I92" i="44"/>
  <c r="Z72" i="44"/>
  <c r="O92" i="44"/>
  <c r="R92" i="44"/>
  <c r="O555" i="3"/>
  <c r="U453" i="2"/>
  <c r="D7" i="44"/>
  <c r="U660" i="2"/>
  <c r="U84" i="44" s="1"/>
  <c r="U599" i="2"/>
  <c r="U597" i="2" s="1"/>
  <c r="X7" i="44"/>
  <c r="U7" i="44"/>
  <c r="O96" i="67"/>
  <c r="J96" i="67"/>
  <c r="S32" i="67"/>
  <c r="S96" i="67"/>
  <c r="AC96" i="67"/>
  <c r="L96" i="67"/>
  <c r="M96" i="67"/>
  <c r="P96" i="67"/>
  <c r="T96" i="67"/>
  <c r="R29" i="66"/>
  <c r="S29" i="66" s="1"/>
  <c r="K32" i="66"/>
  <c r="N9" i="66" s="1"/>
  <c r="U555" i="3"/>
  <c r="AC66" i="44"/>
  <c r="AC71" i="44" s="1"/>
  <c r="AC72" i="44" s="1"/>
  <c r="AC656" i="1"/>
  <c r="J8" i="44"/>
  <c r="J7" i="44" s="1"/>
  <c r="J654" i="39"/>
  <c r="O8" i="44"/>
  <c r="O7" i="44" s="1"/>
  <c r="O654" i="39"/>
  <c r="Z654" i="39"/>
  <c r="Z8" i="44"/>
  <c r="Z7" i="44" s="1"/>
  <c r="Q8" i="44"/>
  <c r="Q7" i="44" s="1"/>
  <c r="Q654" i="39"/>
  <c r="AB8" i="44"/>
  <c r="AB7" i="44" s="1"/>
  <c r="AB654" i="39"/>
  <c r="P7" i="44"/>
  <c r="W555" i="3"/>
  <c r="W625" i="3"/>
  <c r="W624" i="3" s="1"/>
  <c r="AA7" i="44"/>
  <c r="AD7" i="44"/>
  <c r="O659" i="3"/>
  <c r="P33" i="67" s="1"/>
  <c r="P62" i="67" s="1"/>
  <c r="T660" i="3"/>
  <c r="M625" i="3"/>
  <c r="M624" i="3" s="1"/>
  <c r="M555" i="3"/>
  <c r="U660" i="3"/>
  <c r="X660" i="3"/>
  <c r="Y660" i="3"/>
  <c r="I659" i="3"/>
  <c r="J33" i="67" s="1"/>
  <c r="J62" i="67" s="1"/>
  <c r="I10" i="44"/>
  <c r="I7" i="44" s="1"/>
  <c r="I654" i="41"/>
  <c r="G660" i="3"/>
  <c r="F660" i="3"/>
  <c r="C625" i="3"/>
  <c r="C624" i="3" s="1"/>
  <c r="C555" i="3"/>
  <c r="E625" i="3"/>
  <c r="E624" i="3" s="1"/>
  <c r="E555" i="3"/>
  <c r="S660" i="3"/>
  <c r="K660" i="3"/>
  <c r="L659" i="3"/>
  <c r="M33" i="67" s="1"/>
  <c r="M62" i="67" s="1"/>
  <c r="N659" i="3"/>
  <c r="O33" i="67" s="1"/>
  <c r="O62" i="67" s="1"/>
  <c r="Q660" i="3"/>
  <c r="AB660" i="3"/>
  <c r="AC660" i="3"/>
  <c r="AE625" i="3"/>
  <c r="AE624" i="3" s="1"/>
  <c r="AE555" i="3"/>
  <c r="H625" i="3"/>
  <c r="H624" i="3" s="1"/>
  <c r="H555" i="3"/>
  <c r="J625" i="3"/>
  <c r="J624" i="3" s="1"/>
  <c r="J660" i="3" s="1"/>
  <c r="K34" i="67" s="1"/>
  <c r="K63" i="67" s="1"/>
  <c r="J555" i="3"/>
  <c r="Z660" i="3"/>
  <c r="J659" i="3"/>
  <c r="K33" i="67" s="1"/>
  <c r="AD660" i="3"/>
  <c r="G6" i="44"/>
  <c r="G654" i="1"/>
  <c r="R654" i="2"/>
  <c r="P654" i="2"/>
  <c r="L654" i="2"/>
  <c r="J654" i="2"/>
  <c r="L6" i="44"/>
  <c r="L654" i="1"/>
  <c r="V654" i="2"/>
  <c r="W7" i="44"/>
  <c r="AC654" i="2"/>
  <c r="N6" i="44"/>
  <c r="N654" i="1"/>
  <c r="C654" i="2"/>
  <c r="G654" i="2"/>
  <c r="AA654" i="2"/>
  <c r="J6" i="44"/>
  <c r="J654" i="1"/>
  <c r="AC7" i="44"/>
  <c r="W654" i="2"/>
  <c r="K6" i="44"/>
  <c r="K654" i="1"/>
  <c r="S6" i="44"/>
  <c r="S654" i="1"/>
  <c r="S654" i="2"/>
  <c r="AB654" i="2"/>
  <c r="K654" i="2"/>
  <c r="N7" i="44"/>
  <c r="F6" i="44"/>
  <c r="F654" i="1"/>
  <c r="Y7" i="44"/>
  <c r="M654" i="2"/>
  <c r="AA6" i="44"/>
  <c r="AA654" i="1"/>
  <c r="AE6" i="44"/>
  <c r="AE654" i="1"/>
  <c r="C7" i="44"/>
  <c r="AE654" i="2"/>
  <c r="U6" i="44"/>
  <c r="U654" i="1"/>
  <c r="X6" i="44"/>
  <c r="X654" i="1"/>
  <c r="D6" i="44"/>
  <c r="D654" i="1"/>
  <c r="M6" i="44"/>
  <c r="M654" i="1"/>
  <c r="T6" i="44"/>
  <c r="T654" i="1"/>
  <c r="H7" i="44"/>
  <c r="Z654" i="2"/>
  <c r="AD654" i="2"/>
  <c r="W6" i="44"/>
  <c r="W654" i="1"/>
  <c r="D654" i="2"/>
  <c r="T654" i="2"/>
  <c r="R6" i="44"/>
  <c r="R654" i="1"/>
  <c r="E654" i="2"/>
  <c r="G7" i="44"/>
  <c r="O6" i="44"/>
  <c r="O654" i="1"/>
  <c r="Q654" i="2"/>
  <c r="H654" i="2"/>
  <c r="N654" i="2"/>
  <c r="T7" i="44"/>
  <c r="R7" i="44"/>
  <c r="P6" i="44"/>
  <c r="P654" i="1"/>
  <c r="AB6" i="44"/>
  <c r="AB654" i="1"/>
  <c r="X654" i="2"/>
  <c r="O654" i="2"/>
  <c r="AE7" i="44"/>
  <c r="AC34" i="67" l="1"/>
  <c r="L34" i="67"/>
  <c r="Y34" i="67"/>
  <c r="U34" i="67"/>
  <c r="AA34" i="67"/>
  <c r="R34" i="67"/>
  <c r="T34" i="67"/>
  <c r="V34" i="67"/>
  <c r="P32" i="67"/>
  <c r="O32" i="67"/>
  <c r="AE34" i="67"/>
  <c r="G34" i="67"/>
  <c r="K62" i="67"/>
  <c r="K32" i="67"/>
  <c r="AD34" i="67"/>
  <c r="H34" i="67"/>
  <c r="Z34" i="67"/>
  <c r="M32" i="67"/>
  <c r="J32" i="67"/>
  <c r="D92" i="44"/>
  <c r="E34" i="67"/>
  <c r="J92" i="44"/>
  <c r="U91" i="44"/>
  <c r="U92" i="44" s="1"/>
  <c r="U656" i="2"/>
  <c r="U4" i="44" s="1"/>
  <c r="AC6" i="44"/>
  <c r="AC654" i="1"/>
  <c r="W660" i="3"/>
  <c r="H660" i="3"/>
  <c r="AC92" i="44"/>
  <c r="J72" i="44"/>
  <c r="Q92" i="44"/>
  <c r="L72" i="44"/>
  <c r="S92" i="44"/>
  <c r="C660" i="3"/>
  <c r="Y92" i="44"/>
  <c r="T92" i="44"/>
  <c r="AE660" i="3"/>
  <c r="AB92" i="44"/>
  <c r="G92" i="44"/>
  <c r="I72" i="44"/>
  <c r="AD92" i="44"/>
  <c r="Z92" i="44"/>
  <c r="N72" i="44"/>
  <c r="K92" i="44"/>
  <c r="E660" i="3"/>
  <c r="F92" i="44"/>
  <c r="X92" i="44"/>
  <c r="M660" i="3"/>
  <c r="O72" i="44"/>
  <c r="X34" i="67" l="1"/>
  <c r="F34" i="67"/>
  <c r="AF34" i="67"/>
  <c r="D34" i="67"/>
  <c r="H63" i="67"/>
  <c r="H32" i="67"/>
  <c r="AE63" i="67"/>
  <c r="AE32" i="67"/>
  <c r="V63" i="67"/>
  <c r="V32" i="67"/>
  <c r="R63" i="67"/>
  <c r="R32" i="67"/>
  <c r="U63" i="67"/>
  <c r="U32" i="67"/>
  <c r="L63" i="67"/>
  <c r="L32" i="67"/>
  <c r="N34" i="67"/>
  <c r="I34" i="67"/>
  <c r="E63" i="67"/>
  <c r="E32" i="67"/>
  <c r="Z63" i="67"/>
  <c r="Z32" i="67"/>
  <c r="AD63" i="67"/>
  <c r="AD32" i="67"/>
  <c r="G63" i="67"/>
  <c r="G32" i="67"/>
  <c r="T63" i="67"/>
  <c r="T32" i="67"/>
  <c r="AA63" i="67"/>
  <c r="AA32" i="67"/>
  <c r="Y63" i="67"/>
  <c r="Y32" i="67"/>
  <c r="AC63" i="67"/>
  <c r="AC32" i="67"/>
  <c r="U654" i="2"/>
  <c r="W92" i="44"/>
  <c r="E92" i="44"/>
  <c r="H92" i="44"/>
  <c r="M92" i="44"/>
  <c r="C92" i="44"/>
  <c r="AE92" i="44"/>
  <c r="I63" i="67" l="1"/>
  <c r="I32" i="67"/>
  <c r="D63" i="67"/>
  <c r="D32" i="67"/>
  <c r="F63" i="67"/>
  <c r="F32" i="67"/>
  <c r="N32" i="67"/>
  <c r="N63" i="67"/>
  <c r="AF63" i="67"/>
  <c r="AG63" i="67" s="1"/>
  <c r="AF32" i="67"/>
  <c r="X63" i="67"/>
  <c r="X32" i="67"/>
  <c r="C433" i="3"/>
  <c r="C431" i="3" s="1"/>
  <c r="D27" i="69" l="1"/>
  <c r="D27" i="67"/>
  <c r="C579" i="3"/>
  <c r="C636" i="3" l="1"/>
  <c r="C431" i="1"/>
  <c r="C579" i="1" s="1"/>
  <c r="C436" i="3"/>
  <c r="C434" i="3" s="1"/>
  <c r="D28" i="69" l="1"/>
  <c r="D24" i="69" s="1"/>
  <c r="D59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C453" i="1" l="1"/>
  <c r="C661" i="1"/>
  <c r="C599" i="1"/>
  <c r="C597" i="1" s="1"/>
  <c r="C637" i="3"/>
  <c r="C633" i="3" s="1"/>
  <c r="C576" i="3"/>
  <c r="C656" i="1" l="1"/>
  <c r="C106" i="44"/>
  <c r="C111" i="44" s="1"/>
  <c r="C661" i="3"/>
  <c r="C112" i="44" l="1"/>
  <c r="C654" i="1"/>
  <c r="C6" i="44"/>
  <c r="P10" i="3" l="1"/>
  <c r="D10" i="3"/>
  <c r="AA10" i="3"/>
  <c r="AA9" i="3" l="1"/>
  <c r="AA8" i="3" s="1"/>
  <c r="AA7" i="3" s="1"/>
  <c r="AA5" i="3" s="1"/>
  <c r="AA4" i="3" s="1"/>
  <c r="AB13" i="67"/>
  <c r="D9" i="3"/>
  <c r="D8" i="3" s="1"/>
  <c r="D458" i="3" s="1"/>
  <c r="D457" i="3" s="1"/>
  <c r="E13" i="67"/>
  <c r="P9" i="3"/>
  <c r="P8" i="3" s="1"/>
  <c r="P7" i="3" s="1"/>
  <c r="P5" i="3" s="1"/>
  <c r="P4" i="3" s="1"/>
  <c r="Q13" i="67"/>
  <c r="D7" i="3" l="1"/>
  <c r="D5" i="3" s="1"/>
  <c r="D4" i="3" s="1"/>
  <c r="AA458" i="3"/>
  <c r="AA457" i="3" s="1"/>
  <c r="P458" i="3"/>
  <c r="P457" i="3" s="1"/>
  <c r="P456" i="3" s="1"/>
  <c r="P455" i="3" s="1"/>
  <c r="P453" i="3" s="1"/>
  <c r="E12" i="69"/>
  <c r="E11" i="69" s="1"/>
  <c r="E7" i="69" s="1"/>
  <c r="E12" i="67"/>
  <c r="E11" i="67" s="1"/>
  <c r="E7" i="67" s="1"/>
  <c r="E58" i="67" s="1"/>
  <c r="Q12" i="69"/>
  <c r="Q11" i="69" s="1"/>
  <c r="Q7" i="69" s="1"/>
  <c r="Q12" i="67"/>
  <c r="Q11" i="67" s="1"/>
  <c r="Q7" i="67" s="1"/>
  <c r="Q58" i="67" s="1"/>
  <c r="AB12" i="69"/>
  <c r="AB11" i="69" s="1"/>
  <c r="AB7" i="69" s="1"/>
  <c r="AB12" i="67"/>
  <c r="AB11" i="67" s="1"/>
  <c r="AB7" i="67" s="1"/>
  <c r="AB58" i="67" s="1"/>
  <c r="AA601" i="3"/>
  <c r="AA600" i="3" s="1"/>
  <c r="AA456" i="3"/>
  <c r="AA455" i="3" s="1"/>
  <c r="AA453" i="3" s="1"/>
  <c r="D601" i="3"/>
  <c r="D600" i="3" s="1"/>
  <c r="D456" i="3"/>
  <c r="D455" i="3" s="1"/>
  <c r="D453" i="3" s="1"/>
  <c r="P601" i="3" l="1"/>
  <c r="P600" i="3" s="1"/>
  <c r="P657" i="3" s="1"/>
  <c r="Q5" i="67"/>
  <c r="Q55" i="67" s="1"/>
  <c r="Q56" i="67" s="1"/>
  <c r="Q57" i="69"/>
  <c r="Q5" i="69"/>
  <c r="E5" i="67"/>
  <c r="E55" i="67" s="1"/>
  <c r="E56" i="67" s="1"/>
  <c r="AB5" i="67"/>
  <c r="AB55" i="67" s="1"/>
  <c r="AB56" i="67" s="1"/>
  <c r="AB57" i="69"/>
  <c r="AB5" i="69"/>
  <c r="E57" i="69"/>
  <c r="E5" i="69"/>
  <c r="D657" i="3"/>
  <c r="D599" i="3"/>
  <c r="D597" i="3" s="1"/>
  <c r="AA657" i="3"/>
  <c r="AA599" i="3"/>
  <c r="AA597" i="3" s="1"/>
  <c r="V10" i="3"/>
  <c r="J10" i="3"/>
  <c r="H10" i="3"/>
  <c r="N10" i="3"/>
  <c r="O13" i="67" s="1"/>
  <c r="F10" i="3"/>
  <c r="E10" i="3"/>
  <c r="F13" i="67" s="1"/>
  <c r="AB10" i="3"/>
  <c r="AC10" i="3"/>
  <c r="I10" i="3"/>
  <c r="K10" i="3"/>
  <c r="T10" i="3"/>
  <c r="AA9" i="5"/>
  <c r="AA8" i="5" s="1"/>
  <c r="S10" i="3"/>
  <c r="Z10" i="3"/>
  <c r="R9" i="5"/>
  <c r="R8" i="5" s="1"/>
  <c r="AE10" i="3"/>
  <c r="K9" i="5"/>
  <c r="K8" i="5" s="1"/>
  <c r="AB9" i="5"/>
  <c r="AB8" i="5" s="1"/>
  <c r="X9" i="5"/>
  <c r="X8" i="5" s="1"/>
  <c r="F9" i="5"/>
  <c r="F8" i="5" s="1"/>
  <c r="I9" i="5"/>
  <c r="I8" i="5" s="1"/>
  <c r="O9" i="5"/>
  <c r="O8" i="5" s="1"/>
  <c r="N9" i="5"/>
  <c r="N8" i="5" s="1"/>
  <c r="N7" i="5" s="1"/>
  <c r="N5" i="5" s="1"/>
  <c r="N4" i="5" s="1"/>
  <c r="M9" i="5"/>
  <c r="M8" i="5" s="1"/>
  <c r="Y9" i="5"/>
  <c r="Y8" i="5" s="1"/>
  <c r="AC9" i="5"/>
  <c r="AC8" i="5" s="1"/>
  <c r="G10" i="3"/>
  <c r="R10" i="3"/>
  <c r="U10" i="3"/>
  <c r="L10" i="3"/>
  <c r="AD10" i="3"/>
  <c r="X10" i="3"/>
  <c r="T9" i="5"/>
  <c r="T8" i="5" s="1"/>
  <c r="Y10" i="3"/>
  <c r="P9" i="5"/>
  <c r="P8" i="5" s="1"/>
  <c r="P7" i="5" s="1"/>
  <c r="P5" i="5" s="1"/>
  <c r="P4" i="5" s="1"/>
  <c r="V9" i="5"/>
  <c r="V8" i="5" s="1"/>
  <c r="Q10" i="3"/>
  <c r="O10" i="3"/>
  <c r="W10" i="3"/>
  <c r="D9" i="5"/>
  <c r="D8" i="5" s="1"/>
  <c r="D7" i="5" s="1"/>
  <c r="D5" i="5" s="1"/>
  <c r="D4" i="5" s="1"/>
  <c r="J9" i="5"/>
  <c r="J8" i="5" s="1"/>
  <c r="AD9" i="5"/>
  <c r="AD8" i="5" s="1"/>
  <c r="AD7" i="5" s="1"/>
  <c r="AD5" i="5" s="1"/>
  <c r="AD4" i="5" s="1"/>
  <c r="Z9" i="5"/>
  <c r="Z8" i="5" s="1"/>
  <c r="M10" i="3"/>
  <c r="U9" i="5"/>
  <c r="U8" i="5" s="1"/>
  <c r="U7" i="5" s="1"/>
  <c r="U5" i="5" s="1"/>
  <c r="U4" i="5" s="1"/>
  <c r="G9" i="5"/>
  <c r="G8" i="5" s="1"/>
  <c r="S9" i="5"/>
  <c r="S8" i="5" s="1"/>
  <c r="S7" i="5" s="1"/>
  <c r="S5" i="5" s="1"/>
  <c r="S4" i="5" s="1"/>
  <c r="L9" i="5"/>
  <c r="L8" i="5" s="1"/>
  <c r="Q9" i="5"/>
  <c r="Q8" i="5" s="1"/>
  <c r="Q7" i="5" s="1"/>
  <c r="Q5" i="5" s="1"/>
  <c r="Q4" i="5" s="1"/>
  <c r="W9" i="5"/>
  <c r="W8" i="5" s="1"/>
  <c r="E9" i="5"/>
  <c r="E8" i="5" s="1"/>
  <c r="E7" i="5" s="1"/>
  <c r="E5" i="5" s="1"/>
  <c r="E4" i="5" s="1"/>
  <c r="H9" i="5"/>
  <c r="H8" i="5" s="1"/>
  <c r="AE9" i="5"/>
  <c r="AE8" i="5" s="1"/>
  <c r="P599" i="3" l="1"/>
  <c r="P597" i="3" s="1"/>
  <c r="C20" i="72"/>
  <c r="C3" i="73"/>
  <c r="D3" i="73" s="1"/>
  <c r="D1" i="73" s="1"/>
  <c r="AA656" i="3"/>
  <c r="P656" i="3"/>
  <c r="D656" i="3"/>
  <c r="Q66" i="67"/>
  <c r="E66" i="67"/>
  <c r="AB66" i="67"/>
  <c r="M9" i="3"/>
  <c r="M8" i="3" s="1"/>
  <c r="M458" i="3" s="1"/>
  <c r="M457" i="3" s="1"/>
  <c r="N13" i="67"/>
  <c r="X9" i="3"/>
  <c r="X8" i="3" s="1"/>
  <c r="X7" i="3" s="1"/>
  <c r="X5" i="3" s="1"/>
  <c r="X4" i="3" s="1"/>
  <c r="Y13" i="67"/>
  <c r="AE9" i="3"/>
  <c r="AE8" i="3" s="1"/>
  <c r="AE7" i="3" s="1"/>
  <c r="AE5" i="3" s="1"/>
  <c r="AE4" i="3" s="1"/>
  <c r="AF13" i="67"/>
  <c r="AC9" i="3"/>
  <c r="AC8" i="3" s="1"/>
  <c r="AC7" i="3" s="1"/>
  <c r="AC5" i="3" s="1"/>
  <c r="AC4" i="3" s="1"/>
  <c r="AD13" i="67"/>
  <c r="F9" i="3"/>
  <c r="F8" i="3" s="1"/>
  <c r="F7" i="3" s="1"/>
  <c r="F5" i="3" s="1"/>
  <c r="F4" i="3" s="1"/>
  <c r="G13" i="67"/>
  <c r="J9" i="3"/>
  <c r="J8" i="3" s="1"/>
  <c r="J458" i="3" s="1"/>
  <c r="J457" i="3" s="1"/>
  <c r="K13" i="67"/>
  <c r="E55" i="69"/>
  <c r="AB2" i="67"/>
  <c r="Q55" i="69"/>
  <c r="AD9" i="3"/>
  <c r="AD8" i="3" s="1"/>
  <c r="AD458" i="3" s="1"/>
  <c r="AD457" i="3" s="1"/>
  <c r="AE13" i="67"/>
  <c r="G9" i="3"/>
  <c r="G8" i="3" s="1"/>
  <c r="G7" i="3" s="1"/>
  <c r="G5" i="3" s="1"/>
  <c r="G4" i="3" s="1"/>
  <c r="H13" i="67"/>
  <c r="T9" i="3"/>
  <c r="T8" i="3" s="1"/>
  <c r="T7" i="3" s="1"/>
  <c r="T5" i="3" s="1"/>
  <c r="T4" i="3" s="1"/>
  <c r="U13" i="67"/>
  <c r="AB9" i="3"/>
  <c r="AB8" i="3" s="1"/>
  <c r="AB7" i="3" s="1"/>
  <c r="AB5" i="3" s="1"/>
  <c r="AB4" i="3" s="1"/>
  <c r="AC13" i="67"/>
  <c r="N9" i="3"/>
  <c r="N8" i="3" s="1"/>
  <c r="N458" i="3" s="1"/>
  <c r="N457" i="3" s="1"/>
  <c r="V9" i="3"/>
  <c r="V8" i="3" s="1"/>
  <c r="V458" i="3" s="1"/>
  <c r="V457" i="3" s="1"/>
  <c r="W13" i="67"/>
  <c r="R9" i="3"/>
  <c r="R8" i="3" s="1"/>
  <c r="R458" i="3" s="1"/>
  <c r="R457" i="3" s="1"/>
  <c r="S13" i="67"/>
  <c r="W9" i="3"/>
  <c r="W8" i="3" s="1"/>
  <c r="W7" i="3" s="1"/>
  <c r="W5" i="3" s="1"/>
  <c r="W4" i="3" s="1"/>
  <c r="X13" i="67"/>
  <c r="O9" i="3"/>
  <c r="O8" i="3" s="1"/>
  <c r="O458" i="3" s="1"/>
  <c r="O457" i="3" s="1"/>
  <c r="P13" i="67"/>
  <c r="Y9" i="3"/>
  <c r="Y8" i="3" s="1"/>
  <c r="Y7" i="3" s="1"/>
  <c r="Y5" i="3" s="1"/>
  <c r="Y4" i="3" s="1"/>
  <c r="Z13" i="67"/>
  <c r="L9" i="3"/>
  <c r="L8" i="3" s="1"/>
  <c r="L7" i="3" s="1"/>
  <c r="L5" i="3" s="1"/>
  <c r="L4" i="3" s="1"/>
  <c r="M13" i="67"/>
  <c r="Z9" i="3"/>
  <c r="Z8" i="3" s="1"/>
  <c r="Z458" i="3" s="1"/>
  <c r="Z457" i="3" s="1"/>
  <c r="AA13" i="67"/>
  <c r="K9" i="3"/>
  <c r="K8" i="3" s="1"/>
  <c r="K458" i="3" s="1"/>
  <c r="K457" i="3" s="1"/>
  <c r="L13" i="67"/>
  <c r="E9" i="3"/>
  <c r="E8" i="3" s="1"/>
  <c r="E458" i="3" s="1"/>
  <c r="E457" i="3" s="1"/>
  <c r="AB55" i="69"/>
  <c r="E2" i="67"/>
  <c r="AE7" i="5"/>
  <c r="AE5" i="5" s="1"/>
  <c r="AE4" i="5" s="1"/>
  <c r="F12" i="68"/>
  <c r="F12" i="66"/>
  <c r="Q9" i="3"/>
  <c r="Q8" i="3" s="1"/>
  <c r="Q458" i="3" s="1"/>
  <c r="Q457" i="3" s="1"/>
  <c r="R13" i="67"/>
  <c r="U9" i="3"/>
  <c r="U8" i="3" s="1"/>
  <c r="U7" i="3" s="1"/>
  <c r="U5" i="3" s="1"/>
  <c r="U4" i="3" s="1"/>
  <c r="V13" i="67"/>
  <c r="S9" i="3"/>
  <c r="S8" i="3" s="1"/>
  <c r="S458" i="3" s="1"/>
  <c r="S457" i="3" s="1"/>
  <c r="T13" i="67"/>
  <c r="I9" i="3"/>
  <c r="I8" i="3" s="1"/>
  <c r="I458" i="3" s="1"/>
  <c r="I457" i="3" s="1"/>
  <c r="J13" i="67"/>
  <c r="H9" i="3"/>
  <c r="H8" i="3" s="1"/>
  <c r="H458" i="3" s="1"/>
  <c r="H457" i="3" s="1"/>
  <c r="I13" i="67"/>
  <c r="Q2" i="67"/>
  <c r="AD458" i="5"/>
  <c r="AD457" i="5" s="1"/>
  <c r="AD456" i="5" s="1"/>
  <c r="AD455" i="5" s="1"/>
  <c r="AD453" i="5" s="1"/>
  <c r="H7" i="5"/>
  <c r="H5" i="5" s="1"/>
  <c r="H4" i="5" s="1"/>
  <c r="H458" i="5"/>
  <c r="H457" i="5" s="1"/>
  <c r="H601" i="5" s="1"/>
  <c r="H600" i="5" s="1"/>
  <c r="U458" i="5"/>
  <c r="U457" i="5" s="1"/>
  <c r="U456" i="5" s="1"/>
  <c r="U455" i="5" s="1"/>
  <c r="U453" i="5" s="1"/>
  <c r="D654" i="3"/>
  <c r="AA654" i="3"/>
  <c r="P654" i="3"/>
  <c r="W7" i="5"/>
  <c r="W5" i="5" s="1"/>
  <c r="W4" i="5" s="1"/>
  <c r="W458" i="5"/>
  <c r="W457" i="5" s="1"/>
  <c r="L7" i="5"/>
  <c r="L5" i="5" s="1"/>
  <c r="L4" i="5" s="1"/>
  <c r="L458" i="5"/>
  <c r="L457" i="5" s="1"/>
  <c r="Z7" i="5"/>
  <c r="Z5" i="5" s="1"/>
  <c r="Z4" i="5" s="1"/>
  <c r="Z458" i="5"/>
  <c r="Z457" i="5" s="1"/>
  <c r="Q7" i="3"/>
  <c r="Q5" i="3" s="1"/>
  <c r="Q4" i="3" s="1"/>
  <c r="T7" i="5"/>
  <c r="T5" i="5" s="1"/>
  <c r="T4" i="5" s="1"/>
  <c r="T458" i="5"/>
  <c r="T457" i="5" s="1"/>
  <c r="AC7" i="5"/>
  <c r="AC5" i="5" s="1"/>
  <c r="AC4" i="5" s="1"/>
  <c r="AC458" i="5"/>
  <c r="AC457" i="5" s="1"/>
  <c r="X7" i="5"/>
  <c r="X5" i="5" s="1"/>
  <c r="X4" i="5" s="1"/>
  <c r="X458" i="5"/>
  <c r="X457" i="5" s="1"/>
  <c r="R7" i="5"/>
  <c r="R5" i="5" s="1"/>
  <c r="R4" i="5" s="1"/>
  <c r="R458" i="5"/>
  <c r="R457" i="5" s="1"/>
  <c r="AE458" i="5"/>
  <c r="AE457" i="5" s="1"/>
  <c r="E458" i="5"/>
  <c r="E457" i="5" s="1"/>
  <c r="Q458" i="5"/>
  <c r="Q457" i="5" s="1"/>
  <c r="S458" i="5"/>
  <c r="S457" i="5" s="1"/>
  <c r="G7" i="5"/>
  <c r="G5" i="5" s="1"/>
  <c r="G4" i="5" s="1"/>
  <c r="G458" i="5"/>
  <c r="G457" i="5" s="1"/>
  <c r="D458" i="5"/>
  <c r="D457" i="5" s="1"/>
  <c r="Y7" i="5"/>
  <c r="Y5" i="5" s="1"/>
  <c r="Y4" i="5" s="1"/>
  <c r="Y458" i="5"/>
  <c r="Y457" i="5" s="1"/>
  <c r="O7" i="5"/>
  <c r="O5" i="5" s="1"/>
  <c r="O4" i="5" s="1"/>
  <c r="O458" i="5"/>
  <c r="O457" i="5" s="1"/>
  <c r="AB7" i="5"/>
  <c r="AB5" i="5" s="1"/>
  <c r="AB4" i="5" s="1"/>
  <c r="AB458" i="5"/>
  <c r="AB457" i="5" s="1"/>
  <c r="M7" i="5"/>
  <c r="M5" i="5" s="1"/>
  <c r="M4" i="5" s="1"/>
  <c r="M458" i="5"/>
  <c r="M457" i="5" s="1"/>
  <c r="I7" i="5"/>
  <c r="I5" i="5" s="1"/>
  <c r="I4" i="5" s="1"/>
  <c r="I458" i="5"/>
  <c r="I457" i="5" s="1"/>
  <c r="K7" i="5"/>
  <c r="K5" i="5" s="1"/>
  <c r="K4" i="5" s="1"/>
  <c r="K458" i="5"/>
  <c r="K457" i="5" s="1"/>
  <c r="J7" i="5"/>
  <c r="J5" i="5" s="1"/>
  <c r="J4" i="5" s="1"/>
  <c r="J458" i="5"/>
  <c r="J457" i="5" s="1"/>
  <c r="V7" i="5"/>
  <c r="V5" i="5" s="1"/>
  <c r="V4" i="5" s="1"/>
  <c r="V458" i="5"/>
  <c r="V457" i="5" s="1"/>
  <c r="F7" i="5"/>
  <c r="F5" i="5" s="1"/>
  <c r="F4" i="5" s="1"/>
  <c r="F458" i="5"/>
  <c r="F457" i="5" s="1"/>
  <c r="AE458" i="3"/>
  <c r="AE457" i="3" s="1"/>
  <c r="N458" i="5"/>
  <c r="N457" i="5" s="1"/>
  <c r="P458" i="5"/>
  <c r="P457" i="5" s="1"/>
  <c r="AA7" i="5"/>
  <c r="AA5" i="5" s="1"/>
  <c r="AA4" i="5" s="1"/>
  <c r="AA458" i="5"/>
  <c r="AA457" i="5" s="1"/>
  <c r="C10" i="3"/>
  <c r="C9" i="5"/>
  <c r="C8" i="5" s="1"/>
  <c r="C7" i="5" s="1"/>
  <c r="C5" i="5" s="1"/>
  <c r="C4" i="5" s="1"/>
  <c r="F458" i="3" l="1"/>
  <c r="F457" i="3" s="1"/>
  <c r="G458" i="3"/>
  <c r="G457" i="3" s="1"/>
  <c r="N7" i="3"/>
  <c r="N5" i="3" s="1"/>
  <c r="N4" i="3" s="1"/>
  <c r="T458" i="3"/>
  <c r="T457" i="3" s="1"/>
  <c r="T601" i="3" s="1"/>
  <c r="T600" i="3" s="1"/>
  <c r="D1" i="72"/>
  <c r="D20" i="72"/>
  <c r="U601" i="5"/>
  <c r="U600" i="5" s="1"/>
  <c r="AC458" i="3"/>
  <c r="AC457" i="3" s="1"/>
  <c r="AC601" i="3" s="1"/>
  <c r="AC600" i="3" s="1"/>
  <c r="AD7" i="3"/>
  <c r="AD5" i="3" s="1"/>
  <c r="AD4" i="3" s="1"/>
  <c r="J7" i="3"/>
  <c r="J5" i="3" s="1"/>
  <c r="J4" i="3" s="1"/>
  <c r="I7" i="3"/>
  <c r="I5" i="3" s="1"/>
  <c r="I4" i="3" s="1"/>
  <c r="R7" i="3"/>
  <c r="R5" i="3" s="1"/>
  <c r="R4" i="3" s="1"/>
  <c r="S7" i="3"/>
  <c r="S5" i="3" s="1"/>
  <c r="S4" i="3" s="1"/>
  <c r="V7" i="3"/>
  <c r="V5" i="3" s="1"/>
  <c r="V4" i="3" s="1"/>
  <c r="E7" i="3"/>
  <c r="E5" i="3" s="1"/>
  <c r="E4" i="3" s="1"/>
  <c r="X458" i="3"/>
  <c r="X457" i="3" s="1"/>
  <c r="H456" i="5"/>
  <c r="H455" i="5" s="1"/>
  <c r="K601" i="3"/>
  <c r="K600" i="3" s="1"/>
  <c r="K657" i="3" s="1"/>
  <c r="K456" i="3"/>
  <c r="K455" i="3" s="1"/>
  <c r="L458" i="3"/>
  <c r="L457" i="3" s="1"/>
  <c r="L456" i="3" s="1"/>
  <c r="L455" i="3" s="1"/>
  <c r="L453" i="3" s="1"/>
  <c r="U458" i="3"/>
  <c r="U457" i="3" s="1"/>
  <c r="U601" i="3" s="1"/>
  <c r="U600" i="3" s="1"/>
  <c r="M7" i="3"/>
  <c r="M5" i="3" s="1"/>
  <c r="M4" i="3" s="1"/>
  <c r="AB458" i="3"/>
  <c r="AB457" i="3" s="1"/>
  <c r="AB601" i="3" s="1"/>
  <c r="AB600" i="3" s="1"/>
  <c r="Y458" i="3"/>
  <c r="Y457" i="3" s="1"/>
  <c r="Y456" i="3" s="1"/>
  <c r="Y455" i="3" s="1"/>
  <c r="Y453" i="3" s="1"/>
  <c r="W458" i="3"/>
  <c r="W457" i="3" s="1"/>
  <c r="W456" i="3" s="1"/>
  <c r="W455" i="3" s="1"/>
  <c r="W453" i="3" s="1"/>
  <c r="H7" i="3"/>
  <c r="H5" i="3" s="1"/>
  <c r="H4" i="3" s="1"/>
  <c r="I12" i="69"/>
  <c r="I11" i="69" s="1"/>
  <c r="I7" i="69" s="1"/>
  <c r="I12" i="67"/>
  <c r="I11" i="67" s="1"/>
  <c r="I7" i="67" s="1"/>
  <c r="I58" i="67" s="1"/>
  <c r="T12" i="69"/>
  <c r="T11" i="69" s="1"/>
  <c r="T7" i="69" s="1"/>
  <c r="T12" i="67"/>
  <c r="T11" i="67" s="1"/>
  <c r="T7" i="67" s="1"/>
  <c r="T58" i="67" s="1"/>
  <c r="R12" i="69"/>
  <c r="R11" i="69" s="1"/>
  <c r="R7" i="69" s="1"/>
  <c r="R12" i="67"/>
  <c r="R11" i="67" s="1"/>
  <c r="R7" i="67" s="1"/>
  <c r="R58" i="67" s="1"/>
  <c r="F12" i="69"/>
  <c r="F11" i="69" s="1"/>
  <c r="F7" i="69" s="1"/>
  <c r="F12" i="67"/>
  <c r="F11" i="67" s="1"/>
  <c r="F7" i="67" s="1"/>
  <c r="F58" i="67" s="1"/>
  <c r="Z7" i="3"/>
  <c r="Z5" i="3" s="1"/>
  <c r="Z4" i="3" s="1"/>
  <c r="AA12" i="69"/>
  <c r="AA11" i="69" s="1"/>
  <c r="AA7" i="69" s="1"/>
  <c r="AA12" i="67"/>
  <c r="AA11" i="67" s="1"/>
  <c r="AA7" i="67" s="1"/>
  <c r="AA58" i="67" s="1"/>
  <c r="Z12" i="67"/>
  <c r="Z11" i="67" s="1"/>
  <c r="Z7" i="67" s="1"/>
  <c r="Z58" i="67" s="1"/>
  <c r="Z12" i="69"/>
  <c r="Z11" i="69" s="1"/>
  <c r="Z7" i="69" s="1"/>
  <c r="X12" i="69"/>
  <c r="X11" i="69" s="1"/>
  <c r="X7" i="69" s="1"/>
  <c r="X12" i="67"/>
  <c r="X11" i="67" s="1"/>
  <c r="X7" i="67" s="1"/>
  <c r="X58" i="67" s="1"/>
  <c r="W12" i="69"/>
  <c r="W11" i="69" s="1"/>
  <c r="W7" i="69" s="1"/>
  <c r="W12" i="67"/>
  <c r="W11" i="67" s="1"/>
  <c r="W7" i="67" s="1"/>
  <c r="W58" i="67" s="1"/>
  <c r="F11" i="66"/>
  <c r="F7" i="66" s="1"/>
  <c r="F5" i="66" s="1"/>
  <c r="F2" i="66" s="1"/>
  <c r="K12" i="66"/>
  <c r="R34" i="66" s="1"/>
  <c r="S34" i="66" s="1"/>
  <c r="O12" i="69"/>
  <c r="O11" i="69" s="1"/>
  <c r="O7" i="69" s="1"/>
  <c r="O12" i="67"/>
  <c r="O11" i="67" s="1"/>
  <c r="O7" i="67" s="1"/>
  <c r="O58" i="67" s="1"/>
  <c r="U12" i="69"/>
  <c r="U11" i="69" s="1"/>
  <c r="U7" i="69" s="1"/>
  <c r="U12" i="67"/>
  <c r="U11" i="67" s="1"/>
  <c r="U7" i="67" s="1"/>
  <c r="U58" i="67" s="1"/>
  <c r="AE12" i="69"/>
  <c r="AE11" i="69" s="1"/>
  <c r="AE7" i="69" s="1"/>
  <c r="AE12" i="67"/>
  <c r="AE11" i="67" s="1"/>
  <c r="AE7" i="67" s="1"/>
  <c r="AE58" i="67" s="1"/>
  <c r="K12" i="69"/>
  <c r="K11" i="69" s="1"/>
  <c r="K7" i="69" s="1"/>
  <c r="K12" i="67"/>
  <c r="K11" i="67" s="1"/>
  <c r="K7" i="67" s="1"/>
  <c r="K58" i="67" s="1"/>
  <c r="AD12" i="67"/>
  <c r="AD11" i="67" s="1"/>
  <c r="AD7" i="67" s="1"/>
  <c r="AD58" i="67" s="1"/>
  <c r="AD12" i="69"/>
  <c r="AD11" i="69" s="1"/>
  <c r="AD7" i="69" s="1"/>
  <c r="Y12" i="69"/>
  <c r="Y11" i="69" s="1"/>
  <c r="Y7" i="69" s="1"/>
  <c r="Y12" i="67"/>
  <c r="Y11" i="67" s="1"/>
  <c r="Y7" i="67" s="1"/>
  <c r="Y58" i="67" s="1"/>
  <c r="J12" i="69"/>
  <c r="J11" i="69" s="1"/>
  <c r="J7" i="69" s="1"/>
  <c r="J12" i="67"/>
  <c r="J11" i="67" s="1"/>
  <c r="J7" i="67" s="1"/>
  <c r="J58" i="67" s="1"/>
  <c r="V12" i="67"/>
  <c r="V11" i="67" s="1"/>
  <c r="V7" i="67" s="1"/>
  <c r="V58" i="67" s="1"/>
  <c r="V12" i="69"/>
  <c r="V11" i="69" s="1"/>
  <c r="V7" i="69" s="1"/>
  <c r="F11" i="68"/>
  <c r="F7" i="68" s="1"/>
  <c r="F5" i="68" s="1"/>
  <c r="K12" i="68"/>
  <c r="K11" i="68" s="1"/>
  <c r="K7" i="68" s="1"/>
  <c r="K7" i="3"/>
  <c r="K5" i="3" s="1"/>
  <c r="K4" i="3" s="1"/>
  <c r="L12" i="69"/>
  <c r="L11" i="69" s="1"/>
  <c r="L7" i="69" s="1"/>
  <c r="L12" i="67"/>
  <c r="L11" i="67" s="1"/>
  <c r="L7" i="67" s="1"/>
  <c r="L58" i="67" s="1"/>
  <c r="M12" i="69"/>
  <c r="M11" i="69" s="1"/>
  <c r="M7" i="69" s="1"/>
  <c r="M12" i="67"/>
  <c r="M11" i="67" s="1"/>
  <c r="M7" i="67" s="1"/>
  <c r="M58" i="67" s="1"/>
  <c r="O7" i="3"/>
  <c r="O5" i="3" s="1"/>
  <c r="O4" i="3" s="1"/>
  <c r="P12" i="69"/>
  <c r="P11" i="69" s="1"/>
  <c r="P7" i="69" s="1"/>
  <c r="P12" i="67"/>
  <c r="P11" i="67" s="1"/>
  <c r="P7" i="67" s="1"/>
  <c r="P58" i="67" s="1"/>
  <c r="S12" i="69"/>
  <c r="S11" i="69" s="1"/>
  <c r="S7" i="69" s="1"/>
  <c r="S12" i="67"/>
  <c r="S11" i="67" s="1"/>
  <c r="S7" i="67" s="1"/>
  <c r="S58" i="67" s="1"/>
  <c r="C9" i="3"/>
  <c r="C8" i="3" s="1"/>
  <c r="C7" i="3" s="1"/>
  <c r="C5" i="3" s="1"/>
  <c r="C4" i="3" s="1"/>
  <c r="D13" i="67"/>
  <c r="AC12" i="69"/>
  <c r="AC11" i="69" s="1"/>
  <c r="AC7" i="69" s="1"/>
  <c r="AC12" i="67"/>
  <c r="AC11" i="67" s="1"/>
  <c r="AC7" i="67" s="1"/>
  <c r="AC58" i="67" s="1"/>
  <c r="H12" i="69"/>
  <c r="H11" i="69" s="1"/>
  <c r="H7" i="69" s="1"/>
  <c r="H12" i="67"/>
  <c r="H11" i="67" s="1"/>
  <c r="H7" i="67" s="1"/>
  <c r="H58" i="67" s="1"/>
  <c r="G12" i="69"/>
  <c r="G11" i="69" s="1"/>
  <c r="G7" i="69" s="1"/>
  <c r="G12" i="67"/>
  <c r="G11" i="67" s="1"/>
  <c r="G7" i="67" s="1"/>
  <c r="G58" i="67" s="1"/>
  <c r="AF12" i="69"/>
  <c r="AF11" i="69" s="1"/>
  <c r="AF7" i="69" s="1"/>
  <c r="AF12" i="67"/>
  <c r="AF11" i="67" s="1"/>
  <c r="AF7" i="67" s="1"/>
  <c r="AF58" i="67" s="1"/>
  <c r="N12" i="69"/>
  <c r="N11" i="69" s="1"/>
  <c r="N7" i="69" s="1"/>
  <c r="N12" i="67"/>
  <c r="N11" i="67" s="1"/>
  <c r="N7" i="67" s="1"/>
  <c r="N58" i="67" s="1"/>
  <c r="H453" i="5"/>
  <c r="AD601" i="5"/>
  <c r="AD600" i="5" s="1"/>
  <c r="AD599" i="5" s="1"/>
  <c r="AD597" i="5" s="1"/>
  <c r="P456" i="5"/>
  <c r="P455" i="5" s="1"/>
  <c r="P453" i="5" s="1"/>
  <c r="P601" i="5"/>
  <c r="P600" i="5" s="1"/>
  <c r="J456" i="5"/>
  <c r="J455" i="5" s="1"/>
  <c r="J453" i="5" s="1"/>
  <c r="J601" i="5"/>
  <c r="J600" i="5" s="1"/>
  <c r="C458" i="5"/>
  <c r="C457" i="5" s="1"/>
  <c r="J456" i="3"/>
  <c r="J455" i="3" s="1"/>
  <c r="J601" i="3"/>
  <c r="J600" i="3" s="1"/>
  <c r="N601" i="3"/>
  <c r="N600" i="3" s="1"/>
  <c r="N456" i="3"/>
  <c r="N455" i="3" s="1"/>
  <c r="N453" i="3" s="1"/>
  <c r="F601" i="3"/>
  <c r="F600" i="3" s="1"/>
  <c r="F456" i="3"/>
  <c r="F455" i="3" s="1"/>
  <c r="F453" i="3" s="1"/>
  <c r="AE601" i="3"/>
  <c r="AE600" i="3" s="1"/>
  <c r="AE456" i="3"/>
  <c r="AE455" i="3" s="1"/>
  <c r="AE453" i="3" s="1"/>
  <c r="G601" i="3"/>
  <c r="G600" i="3" s="1"/>
  <c r="G456" i="3"/>
  <c r="G455" i="3" s="1"/>
  <c r="G453" i="3" s="1"/>
  <c r="V456" i="5"/>
  <c r="V455" i="5" s="1"/>
  <c r="V453" i="5" s="1"/>
  <c r="V601" i="5"/>
  <c r="V600" i="5" s="1"/>
  <c r="G456" i="5"/>
  <c r="G455" i="5" s="1"/>
  <c r="G453" i="5" s="1"/>
  <c r="G601" i="5"/>
  <c r="G600" i="5" s="1"/>
  <c r="E456" i="5"/>
  <c r="E455" i="5" s="1"/>
  <c r="E453" i="5" s="1"/>
  <c r="E601" i="5"/>
  <c r="E600" i="5" s="1"/>
  <c r="R456" i="5"/>
  <c r="R455" i="5" s="1"/>
  <c r="R453" i="5" s="1"/>
  <c r="R601" i="5"/>
  <c r="R600" i="5" s="1"/>
  <c r="AC456" i="5"/>
  <c r="AC455" i="5" s="1"/>
  <c r="AC453" i="5" s="1"/>
  <c r="AC601" i="5"/>
  <c r="AC600" i="5" s="1"/>
  <c r="T456" i="5"/>
  <c r="T455" i="5" s="1"/>
  <c r="T453" i="5" s="1"/>
  <c r="T601" i="5"/>
  <c r="T600" i="5" s="1"/>
  <c r="L456" i="5"/>
  <c r="L455" i="5" s="1"/>
  <c r="L453" i="5" s="1"/>
  <c r="L601" i="5"/>
  <c r="L600" i="5" s="1"/>
  <c r="M601" i="3"/>
  <c r="M600" i="3" s="1"/>
  <c r="M456" i="3"/>
  <c r="M455" i="3" s="1"/>
  <c r="E456" i="3"/>
  <c r="E455" i="3" s="1"/>
  <c r="E453" i="3" s="1"/>
  <c r="E601" i="3"/>
  <c r="E600" i="3" s="1"/>
  <c r="K456" i="5"/>
  <c r="K455" i="5" s="1"/>
  <c r="K453" i="5" s="1"/>
  <c r="K601" i="5"/>
  <c r="K600" i="5" s="1"/>
  <c r="M456" i="5"/>
  <c r="M455" i="5" s="1"/>
  <c r="M453" i="5" s="1"/>
  <c r="M601" i="5"/>
  <c r="M600" i="5" s="1"/>
  <c r="AD456" i="3"/>
  <c r="AD455" i="3" s="1"/>
  <c r="AD453" i="3" s="1"/>
  <c r="AD601" i="3"/>
  <c r="AD600" i="3" s="1"/>
  <c r="AB456" i="5"/>
  <c r="AB455" i="5" s="1"/>
  <c r="AB453" i="5" s="1"/>
  <c r="AB601" i="5"/>
  <c r="AB600" i="5" s="1"/>
  <c r="Y456" i="5"/>
  <c r="Y455" i="5" s="1"/>
  <c r="Y453" i="5" s="1"/>
  <c r="Y601" i="5"/>
  <c r="Y600" i="5" s="1"/>
  <c r="D456" i="5"/>
  <c r="D455" i="5" s="1"/>
  <c r="D453" i="5" s="1"/>
  <c r="D601" i="5"/>
  <c r="D600" i="5" s="1"/>
  <c r="AE456" i="5"/>
  <c r="AE455" i="5" s="1"/>
  <c r="AE453" i="5" s="1"/>
  <c r="AE601" i="5"/>
  <c r="AE600" i="5" s="1"/>
  <c r="AC456" i="3"/>
  <c r="AC455" i="3" s="1"/>
  <c r="AC453" i="3" s="1"/>
  <c r="AA456" i="5"/>
  <c r="AA455" i="5" s="1"/>
  <c r="AA453" i="5" s="1"/>
  <c r="AA601" i="5"/>
  <c r="AA600" i="5" s="1"/>
  <c r="H601" i="3"/>
  <c r="H600" i="3" s="1"/>
  <c r="H456" i="3"/>
  <c r="H455" i="3" s="1"/>
  <c r="T456" i="3"/>
  <c r="T455" i="3" s="1"/>
  <c r="T453" i="3" s="1"/>
  <c r="Z456" i="3"/>
  <c r="Z455" i="3" s="1"/>
  <c r="Z601" i="3"/>
  <c r="Z600" i="3" s="1"/>
  <c r="F456" i="5"/>
  <c r="F455" i="5" s="1"/>
  <c r="F453" i="5" s="1"/>
  <c r="F601" i="5"/>
  <c r="F600" i="5" s="1"/>
  <c r="O456" i="3"/>
  <c r="O455" i="3" s="1"/>
  <c r="O601" i="3"/>
  <c r="O600" i="3" s="1"/>
  <c r="S456" i="5"/>
  <c r="S455" i="5" s="1"/>
  <c r="S453" i="5" s="1"/>
  <c r="S601" i="5"/>
  <c r="S600" i="5" s="1"/>
  <c r="S456" i="3"/>
  <c r="S455" i="3" s="1"/>
  <c r="S601" i="3"/>
  <c r="S600" i="3" s="1"/>
  <c r="X456" i="5"/>
  <c r="X455" i="5" s="1"/>
  <c r="X453" i="5" s="1"/>
  <c r="X601" i="5"/>
  <c r="X600" i="5" s="1"/>
  <c r="U456" i="3"/>
  <c r="U455" i="3" s="1"/>
  <c r="U453" i="3" s="1"/>
  <c r="Q456" i="3"/>
  <c r="Q455" i="3" s="1"/>
  <c r="Q453" i="3" s="1"/>
  <c r="Q601" i="3"/>
  <c r="Q600" i="3" s="1"/>
  <c r="Z456" i="5"/>
  <c r="Z455" i="5" s="1"/>
  <c r="Z453" i="5" s="1"/>
  <c r="Z601" i="5"/>
  <c r="Z600" i="5" s="1"/>
  <c r="H599" i="5"/>
  <c r="H597" i="5" s="1"/>
  <c r="H657" i="5"/>
  <c r="W456" i="5"/>
  <c r="W455" i="5" s="1"/>
  <c r="W453" i="5" s="1"/>
  <c r="W601" i="5"/>
  <c r="W600" i="5" s="1"/>
  <c r="V456" i="3"/>
  <c r="V455" i="3" s="1"/>
  <c r="V601" i="3"/>
  <c r="V600" i="3" s="1"/>
  <c r="I601" i="3"/>
  <c r="I600" i="3" s="1"/>
  <c r="I456" i="3"/>
  <c r="I455" i="3" s="1"/>
  <c r="I453" i="3" s="1"/>
  <c r="N456" i="5"/>
  <c r="N455" i="5" s="1"/>
  <c r="N453" i="5" s="1"/>
  <c r="N601" i="5"/>
  <c r="N600" i="5" s="1"/>
  <c r="I456" i="5"/>
  <c r="I455" i="5" s="1"/>
  <c r="I453" i="5" s="1"/>
  <c r="I601" i="5"/>
  <c r="I600" i="5" s="1"/>
  <c r="R601" i="3"/>
  <c r="R600" i="3" s="1"/>
  <c r="R456" i="3"/>
  <c r="R455" i="3" s="1"/>
  <c r="R453" i="3" s="1"/>
  <c r="O456" i="5"/>
  <c r="O455" i="5" s="1"/>
  <c r="O453" i="5" s="1"/>
  <c r="O601" i="5"/>
  <c r="O600" i="5" s="1"/>
  <c r="X456" i="3"/>
  <c r="X455" i="3" s="1"/>
  <c r="X453" i="3" s="1"/>
  <c r="X601" i="3"/>
  <c r="X600" i="3" s="1"/>
  <c r="U599" i="5"/>
  <c r="U597" i="5" s="1"/>
  <c r="U657" i="5"/>
  <c r="Q456" i="5"/>
  <c r="Q455" i="5" s="1"/>
  <c r="Q453" i="5" s="1"/>
  <c r="Q601" i="5"/>
  <c r="Q600" i="5" s="1"/>
  <c r="J453" i="3" l="1"/>
  <c r="K599" i="3"/>
  <c r="H453" i="3"/>
  <c r="M453" i="3"/>
  <c r="K656" i="3"/>
  <c r="F241" i="72"/>
  <c r="F251" i="72"/>
  <c r="F197" i="72"/>
  <c r="F246" i="72"/>
  <c r="F250" i="72"/>
  <c r="F175" i="72"/>
  <c r="F235" i="72"/>
  <c r="F177" i="72"/>
  <c r="F254" i="72"/>
  <c r="F159" i="72"/>
  <c r="F185" i="72"/>
  <c r="F198" i="72"/>
  <c r="F154" i="72"/>
  <c r="F239" i="72"/>
  <c r="F253" i="72"/>
  <c r="F196" i="72"/>
  <c r="F236" i="72"/>
  <c r="F183" i="72"/>
  <c r="F178" i="72"/>
  <c r="F244" i="72"/>
  <c r="F157" i="72"/>
  <c r="F184" i="72"/>
  <c r="F200" i="72"/>
  <c r="F156" i="72"/>
  <c r="F242" i="72"/>
  <c r="F166" i="72"/>
  <c r="F240" i="72"/>
  <c r="F252" i="72"/>
  <c r="F186" i="72"/>
  <c r="F249" i="72"/>
  <c r="F163" i="72"/>
  <c r="F189" i="72"/>
  <c r="F161" i="72"/>
  <c r="F187" i="72"/>
  <c r="F165" i="72"/>
  <c r="F245" i="72"/>
  <c r="F195" i="72"/>
  <c r="F222" i="72"/>
  <c r="F174" i="72"/>
  <c r="F167" i="72"/>
  <c r="F190" i="72"/>
  <c r="F172" i="72"/>
  <c r="F168" i="72"/>
  <c r="F191" i="72"/>
  <c r="F243" i="72"/>
  <c r="F158" i="72"/>
  <c r="F247" i="72"/>
  <c r="F169" i="72"/>
  <c r="F193" i="72"/>
  <c r="F224" i="72"/>
  <c r="F176" i="72"/>
  <c r="F162" i="72"/>
  <c r="F173" i="72"/>
  <c r="F160" i="72"/>
  <c r="F199" i="72"/>
  <c r="F248" i="72"/>
  <c r="F194" i="72"/>
  <c r="F201" i="72"/>
  <c r="F188" i="72"/>
  <c r="F35" i="72"/>
  <c r="F6" i="72"/>
  <c r="F3" i="72"/>
  <c r="G3" i="72" s="1"/>
  <c r="F54" i="72"/>
  <c r="F24" i="72"/>
  <c r="F237" i="72"/>
  <c r="F70" i="72"/>
  <c r="F5" i="72"/>
  <c r="F225" i="72"/>
  <c r="F238" i="72"/>
  <c r="F47" i="72"/>
  <c r="F142" i="72"/>
  <c r="F138" i="72"/>
  <c r="F150" i="72"/>
  <c r="F155" i="72"/>
  <c r="F139" i="72"/>
  <c r="F146" i="72"/>
  <c r="F147" i="72"/>
  <c r="F125" i="72"/>
  <c r="F118" i="72"/>
  <c r="F114" i="72"/>
  <c r="F46" i="72"/>
  <c r="F141" i="72"/>
  <c r="F7" i="72"/>
  <c r="F8" i="72"/>
  <c r="F27" i="72"/>
  <c r="F151" i="72"/>
  <c r="F16" i="72"/>
  <c r="F102" i="72"/>
  <c r="F123" i="72"/>
  <c r="F129" i="72"/>
  <c r="F128" i="72"/>
  <c r="F116" i="72"/>
  <c r="F79" i="72"/>
  <c r="F115" i="72"/>
  <c r="F149" i="72"/>
  <c r="F124" i="72"/>
  <c r="F144" i="72"/>
  <c r="F126" i="72"/>
  <c r="F148" i="72"/>
  <c r="F120" i="72"/>
  <c r="F136" i="72"/>
  <c r="F121" i="72"/>
  <c r="F39" i="72"/>
  <c r="F31" i="72"/>
  <c r="F109" i="72"/>
  <c r="F153" i="72"/>
  <c r="F64" i="72"/>
  <c r="F137" i="72"/>
  <c r="F113" i="72"/>
  <c r="F11" i="72"/>
  <c r="F12" i="72"/>
  <c r="F135" i="72"/>
  <c r="F103" i="72"/>
  <c r="F75" i="72"/>
  <c r="F134" i="72"/>
  <c r="F143" i="72"/>
  <c r="F145" i="72"/>
  <c r="F119" i="72"/>
  <c r="F127" i="72"/>
  <c r="F133" i="72"/>
  <c r="F15" i="72"/>
  <c r="F18" i="72"/>
  <c r="F130" i="72"/>
  <c r="F140" i="72"/>
  <c r="F122" i="72"/>
  <c r="F131" i="72"/>
  <c r="F132" i="72"/>
  <c r="F21" i="72"/>
  <c r="F117" i="72"/>
  <c r="F152" i="72"/>
  <c r="F4" i="72"/>
  <c r="F77" i="72"/>
  <c r="F44" i="72"/>
  <c r="F10" i="72"/>
  <c r="F38" i="72"/>
  <c r="F36" i="72"/>
  <c r="F182" i="72"/>
  <c r="F28" i="72"/>
  <c r="F90" i="72"/>
  <c r="F85" i="72"/>
  <c r="F208" i="72"/>
  <c r="F51" i="72"/>
  <c r="F89" i="72"/>
  <c r="F13" i="72"/>
  <c r="F67" i="72"/>
  <c r="F212" i="72"/>
  <c r="F112" i="72"/>
  <c r="F45" i="72"/>
  <c r="F107" i="72"/>
  <c r="F37" i="72"/>
  <c r="F232" i="72"/>
  <c r="F180" i="72"/>
  <c r="F52" i="72"/>
  <c r="F110" i="72"/>
  <c r="F88" i="72"/>
  <c r="F210" i="72"/>
  <c r="F218" i="72"/>
  <c r="F204" i="72"/>
  <c r="F71" i="72"/>
  <c r="F68" i="72"/>
  <c r="F219" i="72"/>
  <c r="F25" i="72"/>
  <c r="F108" i="72"/>
  <c r="F209" i="72"/>
  <c r="F41" i="72"/>
  <c r="F100" i="72"/>
  <c r="F26" i="72"/>
  <c r="F164" i="72"/>
  <c r="F59" i="72"/>
  <c r="F227" i="72"/>
  <c r="F23" i="72"/>
  <c r="F170" i="72"/>
  <c r="F211" i="72"/>
  <c r="F203" i="72"/>
  <c r="F99" i="72"/>
  <c r="F83" i="72"/>
  <c r="F91" i="72"/>
  <c r="F43" i="72"/>
  <c r="F104" i="72"/>
  <c r="F217" i="72"/>
  <c r="F78" i="72"/>
  <c r="F207" i="72"/>
  <c r="F94" i="72"/>
  <c r="F220" i="72"/>
  <c r="F234" i="72"/>
  <c r="F62" i="72"/>
  <c r="F181" i="72"/>
  <c r="F205" i="72"/>
  <c r="F80" i="72"/>
  <c r="F231" i="72"/>
  <c r="F179" i="72"/>
  <c r="F33" i="72"/>
  <c r="F171" i="72"/>
  <c r="F82" i="72"/>
  <c r="F72" i="72"/>
  <c r="F214" i="72"/>
  <c r="F233" i="72"/>
  <c r="F95" i="72"/>
  <c r="F65" i="72"/>
  <c r="F213" i="72"/>
  <c r="F216" i="72"/>
  <c r="F230" i="72"/>
  <c r="F202" i="72"/>
  <c r="F206" i="72"/>
  <c r="F93" i="72"/>
  <c r="F61" i="72"/>
  <c r="F53" i="72"/>
  <c r="F98" i="72"/>
  <c r="F84" i="72"/>
  <c r="F105" i="72"/>
  <c r="F49" i="72"/>
  <c r="F221" i="72"/>
  <c r="F97" i="72"/>
  <c r="F69" i="72"/>
  <c r="F60" i="72"/>
  <c r="F22" i="72"/>
  <c r="F101" i="72"/>
  <c r="F192" i="72"/>
  <c r="F50" i="72"/>
  <c r="F56" i="72"/>
  <c r="F96" i="72"/>
  <c r="F229" i="72"/>
  <c r="F81" i="72"/>
  <c r="F14" i="72"/>
  <c r="F66" i="72"/>
  <c r="F215" i="72"/>
  <c r="F30" i="72"/>
  <c r="F228" i="72"/>
  <c r="F226" i="72"/>
  <c r="F55" i="72"/>
  <c r="F111" i="72"/>
  <c r="F58" i="72"/>
  <c r="F87" i="72"/>
  <c r="F42" i="72"/>
  <c r="F34" i="72"/>
  <c r="F106" i="72"/>
  <c r="F86" i="72"/>
  <c r="F32" i="72"/>
  <c r="F63" i="72"/>
  <c r="F48" i="72"/>
  <c r="F57" i="72"/>
  <c r="F73" i="72"/>
  <c r="F76" i="72"/>
  <c r="F9" i="72"/>
  <c r="F92" i="72"/>
  <c r="F74" i="72"/>
  <c r="F40" i="72"/>
  <c r="F19" i="72"/>
  <c r="F223" i="72"/>
  <c r="F29" i="72"/>
  <c r="F17" i="72"/>
  <c r="F20" i="72"/>
  <c r="L601" i="3"/>
  <c r="L600" i="3" s="1"/>
  <c r="V453" i="3"/>
  <c r="AD657" i="5"/>
  <c r="AD25" i="44" s="1"/>
  <c r="AD31" i="44" s="1"/>
  <c r="AB456" i="3"/>
  <c r="AB455" i="3" s="1"/>
  <c r="AB453" i="3" s="1"/>
  <c r="S453" i="3"/>
  <c r="Z453" i="3"/>
  <c r="K597" i="3"/>
  <c r="K453" i="3"/>
  <c r="C458" i="3"/>
  <c r="C457" i="3" s="1"/>
  <c r="C601" i="3" s="1"/>
  <c r="C600" i="3" s="1"/>
  <c r="W601" i="3"/>
  <c r="W600" i="3" s="1"/>
  <c r="W657" i="3" s="1"/>
  <c r="O453" i="3"/>
  <c r="Y601" i="3"/>
  <c r="Y600" i="3" s="1"/>
  <c r="Y599" i="3" s="1"/>
  <c r="Y597" i="3" s="1"/>
  <c r="H5" i="67"/>
  <c r="H55" i="67" s="1"/>
  <c r="H56" i="67" s="1"/>
  <c r="L5" i="67"/>
  <c r="L55" i="67" s="1"/>
  <c r="L56" i="67" s="1"/>
  <c r="N57" i="69"/>
  <c r="N5" i="69"/>
  <c r="G57" i="69"/>
  <c r="G5" i="69"/>
  <c r="AC57" i="69"/>
  <c r="AC5" i="69"/>
  <c r="AF5" i="67"/>
  <c r="AF55" i="67" s="1"/>
  <c r="AF66" i="67" s="1"/>
  <c r="P5" i="67"/>
  <c r="P55" i="67" s="1"/>
  <c r="P56" i="67" s="1"/>
  <c r="M57" i="69"/>
  <c r="M5" i="69"/>
  <c r="N5" i="68"/>
  <c r="K5" i="68"/>
  <c r="J5" i="67"/>
  <c r="J55" i="67" s="1"/>
  <c r="J56" i="67" s="1"/>
  <c r="Y5" i="69"/>
  <c r="Y57" i="69"/>
  <c r="K57" i="69"/>
  <c r="K5" i="69"/>
  <c r="U57" i="69"/>
  <c r="U5" i="69"/>
  <c r="K11" i="66"/>
  <c r="R35" i="66"/>
  <c r="S35" i="66" s="1"/>
  <c r="X5" i="67"/>
  <c r="X55" i="67" s="1"/>
  <c r="X56" i="67" s="1"/>
  <c r="AA5" i="67"/>
  <c r="AA55" i="67" s="1"/>
  <c r="AA56" i="67" s="1"/>
  <c r="F57" i="69"/>
  <c r="F5" i="69"/>
  <c r="T57" i="69"/>
  <c r="T5" i="69"/>
  <c r="T5" i="67"/>
  <c r="T55" i="67" s="1"/>
  <c r="T56" i="67" s="1"/>
  <c r="P57" i="69"/>
  <c r="P5" i="69"/>
  <c r="J57" i="69"/>
  <c r="J5" i="69"/>
  <c r="AD57" i="69"/>
  <c r="AD5" i="69"/>
  <c r="AE5" i="67"/>
  <c r="AE55" i="67" s="1"/>
  <c r="AE56" i="67" s="1"/>
  <c r="O5" i="67"/>
  <c r="O55" i="67" s="1"/>
  <c r="O56" i="67" s="1"/>
  <c r="X5" i="69"/>
  <c r="X57" i="69"/>
  <c r="AA57" i="69"/>
  <c r="AA5" i="69"/>
  <c r="R5" i="67"/>
  <c r="R55" i="67" s="1"/>
  <c r="R56" i="67" s="1"/>
  <c r="I5" i="67"/>
  <c r="I55" i="67" s="1"/>
  <c r="I56" i="67" s="1"/>
  <c r="AF57" i="69"/>
  <c r="AF5" i="69"/>
  <c r="H57" i="69"/>
  <c r="H5" i="69"/>
  <c r="S5" i="67"/>
  <c r="S55" i="67" s="1"/>
  <c r="S56" i="67" s="1"/>
  <c r="L57" i="69"/>
  <c r="L5" i="69"/>
  <c r="V57" i="69"/>
  <c r="V5" i="69"/>
  <c r="AD5" i="67"/>
  <c r="AD55" i="67" s="1"/>
  <c r="AD56" i="67" s="1"/>
  <c r="AE57" i="69"/>
  <c r="AE5" i="69"/>
  <c r="O57" i="69"/>
  <c r="O5" i="69"/>
  <c r="W5" i="67"/>
  <c r="W55" i="67" s="1"/>
  <c r="W56" i="67" s="1"/>
  <c r="Z57" i="69"/>
  <c r="Z5" i="69"/>
  <c r="R57" i="69"/>
  <c r="R5" i="69"/>
  <c r="I57" i="69"/>
  <c r="I5" i="69"/>
  <c r="N5" i="67"/>
  <c r="N55" i="67" s="1"/>
  <c r="N56" i="67" s="1"/>
  <c r="G5" i="67"/>
  <c r="G55" i="67" s="1"/>
  <c r="G56" i="67" s="1"/>
  <c r="AC5" i="67"/>
  <c r="AC55" i="67" s="1"/>
  <c r="AC56" i="67" s="1"/>
  <c r="D12" i="69"/>
  <c r="D11" i="69" s="1"/>
  <c r="D7" i="69" s="1"/>
  <c r="D12" i="67"/>
  <c r="D11" i="67" s="1"/>
  <c r="D7" i="67" s="1"/>
  <c r="D58" i="67" s="1"/>
  <c r="S5" i="69"/>
  <c r="S57" i="69"/>
  <c r="M5" i="67"/>
  <c r="M55" i="67" s="1"/>
  <c r="M56" i="67" s="1"/>
  <c r="V5" i="67"/>
  <c r="V55" i="67" s="1"/>
  <c r="V56" i="67" s="1"/>
  <c r="Y5" i="67"/>
  <c r="Y55" i="67" s="1"/>
  <c r="Y56" i="67" s="1"/>
  <c r="K5" i="67"/>
  <c r="K55" i="67" s="1"/>
  <c r="K56" i="67" s="1"/>
  <c r="U5" i="67"/>
  <c r="U55" i="67" s="1"/>
  <c r="U56" i="67" s="1"/>
  <c r="W57" i="69"/>
  <c r="W5" i="69"/>
  <c r="Z5" i="67"/>
  <c r="Z55" i="67" s="1"/>
  <c r="Z56" i="67" s="1"/>
  <c r="F5" i="67"/>
  <c r="F55" i="67" s="1"/>
  <c r="F56" i="67" s="1"/>
  <c r="Q599" i="5"/>
  <c r="Q597" i="5" s="1"/>
  <c r="Q657" i="5"/>
  <c r="N599" i="5"/>
  <c r="N597" i="5" s="1"/>
  <c r="N657" i="5"/>
  <c r="H25" i="44"/>
  <c r="H31" i="44" s="1"/>
  <c r="H656" i="5"/>
  <c r="S599" i="5"/>
  <c r="S597" i="5" s="1"/>
  <c r="S657" i="5"/>
  <c r="Y599" i="5"/>
  <c r="Y597" i="5" s="1"/>
  <c r="Y657" i="5"/>
  <c r="E599" i="5"/>
  <c r="E597" i="5" s="1"/>
  <c r="E657" i="5"/>
  <c r="C456" i="5"/>
  <c r="C455" i="5" s="1"/>
  <c r="C453" i="5" s="1"/>
  <c r="C601" i="5"/>
  <c r="C600" i="5" s="1"/>
  <c r="R657" i="3"/>
  <c r="R599" i="3"/>
  <c r="R597" i="3" s="1"/>
  <c r="AB599" i="3"/>
  <c r="AB657" i="3"/>
  <c r="H599" i="3"/>
  <c r="H597" i="3" s="1"/>
  <c r="H657" i="3"/>
  <c r="M599" i="3"/>
  <c r="M597" i="3" s="1"/>
  <c r="M657" i="3"/>
  <c r="AE599" i="3"/>
  <c r="AE597" i="3" s="1"/>
  <c r="AE657" i="3"/>
  <c r="N599" i="3"/>
  <c r="N597" i="3" s="1"/>
  <c r="N657" i="3"/>
  <c r="P599" i="5"/>
  <c r="P597" i="5" s="1"/>
  <c r="P657" i="5"/>
  <c r="X599" i="3"/>
  <c r="X597" i="3" s="1"/>
  <c r="X657" i="3"/>
  <c r="V599" i="3"/>
  <c r="V597" i="3" s="1"/>
  <c r="V657" i="3"/>
  <c r="X599" i="5"/>
  <c r="X597" i="5" s="1"/>
  <c r="X657" i="5"/>
  <c r="F599" i="5"/>
  <c r="F597" i="5" s="1"/>
  <c r="F657" i="5"/>
  <c r="AA599" i="5"/>
  <c r="AA597" i="5" s="1"/>
  <c r="AA657" i="5"/>
  <c r="AD599" i="3"/>
  <c r="AD597" i="3" s="1"/>
  <c r="AD657" i="3"/>
  <c r="AC599" i="5"/>
  <c r="AC597" i="5" s="1"/>
  <c r="AC657" i="5"/>
  <c r="U25" i="44"/>
  <c r="U31" i="44" s="1"/>
  <c r="U656" i="5"/>
  <c r="I599" i="5"/>
  <c r="I597" i="5" s="1"/>
  <c r="I657" i="5"/>
  <c r="W599" i="5"/>
  <c r="W597" i="5" s="1"/>
  <c r="W657" i="5"/>
  <c r="Z599" i="5"/>
  <c r="Z597" i="5" s="1"/>
  <c r="Z657" i="5"/>
  <c r="S599" i="3"/>
  <c r="S597" i="3" s="1"/>
  <c r="S657" i="3"/>
  <c r="Z599" i="3"/>
  <c r="Z597" i="3" s="1"/>
  <c r="Z657" i="3"/>
  <c r="T599" i="3"/>
  <c r="T597" i="3" s="1"/>
  <c r="T657" i="3"/>
  <c r="D599" i="5"/>
  <c r="D597" i="5" s="1"/>
  <c r="D657" i="5"/>
  <c r="AB599" i="5"/>
  <c r="AB597" i="5" s="1"/>
  <c r="AB657" i="5"/>
  <c r="M599" i="5"/>
  <c r="M597" i="5" s="1"/>
  <c r="M657" i="5"/>
  <c r="E599" i="3"/>
  <c r="E597" i="3" s="1"/>
  <c r="E657" i="3"/>
  <c r="L599" i="5"/>
  <c r="L597" i="5" s="1"/>
  <c r="L657" i="5"/>
  <c r="T599" i="5"/>
  <c r="T597" i="5" s="1"/>
  <c r="T657" i="5"/>
  <c r="R599" i="5"/>
  <c r="R597" i="5" s="1"/>
  <c r="R657" i="5"/>
  <c r="G599" i="5"/>
  <c r="G597" i="5" s="1"/>
  <c r="G657" i="5"/>
  <c r="J599" i="3"/>
  <c r="J597" i="3" s="1"/>
  <c r="J657" i="3"/>
  <c r="Q599" i="3"/>
  <c r="Q597" i="3" s="1"/>
  <c r="Q657" i="3"/>
  <c r="O657" i="3"/>
  <c r="O599" i="3"/>
  <c r="O597" i="3" s="1"/>
  <c r="AE599" i="5"/>
  <c r="AE597" i="5" s="1"/>
  <c r="AE657" i="5"/>
  <c r="K599" i="5"/>
  <c r="K597" i="5" s="1"/>
  <c r="K657" i="5"/>
  <c r="W599" i="3"/>
  <c r="W597" i="3" s="1"/>
  <c r="V599" i="5"/>
  <c r="V597" i="5" s="1"/>
  <c r="V657" i="5"/>
  <c r="O599" i="5"/>
  <c r="O597" i="5" s="1"/>
  <c r="O657" i="5"/>
  <c r="I599" i="3"/>
  <c r="I597" i="3" s="1"/>
  <c r="I657" i="3"/>
  <c r="U599" i="3"/>
  <c r="U597" i="3" s="1"/>
  <c r="U657" i="3"/>
  <c r="L657" i="3"/>
  <c r="L599" i="3"/>
  <c r="L597" i="3" s="1"/>
  <c r="AC599" i="3"/>
  <c r="AC597" i="3" s="1"/>
  <c r="AC657" i="3"/>
  <c r="G599" i="3"/>
  <c r="G597" i="3" s="1"/>
  <c r="G657" i="3"/>
  <c r="F599" i="3"/>
  <c r="F597" i="3" s="1"/>
  <c r="F657" i="3"/>
  <c r="J599" i="5"/>
  <c r="J597" i="5" s="1"/>
  <c r="J657" i="5"/>
  <c r="C456" i="3"/>
  <c r="C455" i="3" s="1"/>
  <c r="C453" i="3" s="1"/>
  <c r="AD656" i="5" l="1"/>
  <c r="K7" i="66"/>
  <c r="N5" i="66" s="1"/>
  <c r="R17" i="66"/>
  <c r="S17" i="66" s="1"/>
  <c r="S40" i="66" s="1"/>
  <c r="K654" i="3"/>
  <c r="AB597" i="3"/>
  <c r="G656" i="3"/>
  <c r="L656" i="3"/>
  <c r="L654" i="3" s="1"/>
  <c r="R656" i="3"/>
  <c r="R654" i="3" s="1"/>
  <c r="O656" i="3"/>
  <c r="F656" i="3"/>
  <c r="AC656" i="3"/>
  <c r="U656" i="3"/>
  <c r="U654" i="3" s="1"/>
  <c r="W656" i="3"/>
  <c r="Q656" i="3"/>
  <c r="E656" i="3"/>
  <c r="T656" i="3"/>
  <c r="T654" i="3" s="1"/>
  <c r="X656" i="3"/>
  <c r="N656" i="3"/>
  <c r="M656" i="3"/>
  <c r="AB656" i="3"/>
  <c r="I656" i="3"/>
  <c r="J656" i="3"/>
  <c r="Z656" i="3"/>
  <c r="S656" i="3"/>
  <c r="S654" i="3" s="1"/>
  <c r="AD656" i="3"/>
  <c r="V656" i="3"/>
  <c r="AE656" i="3"/>
  <c r="G1" i="73"/>
  <c r="H656" i="3"/>
  <c r="G4" i="72"/>
  <c r="G5" i="72" s="1"/>
  <c r="G6" i="72" s="1"/>
  <c r="G7" i="72" s="1"/>
  <c r="G8" i="72" s="1"/>
  <c r="G9" i="72" s="1"/>
  <c r="G10" i="72" s="1"/>
  <c r="G11" i="72" s="1"/>
  <c r="G12" i="72" s="1"/>
  <c r="G13" i="72" s="1"/>
  <c r="G14" i="72" s="1"/>
  <c r="G15" i="72" s="1"/>
  <c r="G16" i="72" s="1"/>
  <c r="G17" i="72" s="1"/>
  <c r="G18" i="72" s="1"/>
  <c r="G19" i="72" s="1"/>
  <c r="G20" i="72" s="1"/>
  <c r="G21" i="72" s="1"/>
  <c r="G22" i="72" s="1"/>
  <c r="G23" i="72" s="1"/>
  <c r="G24" i="72" s="1"/>
  <c r="G25" i="72" s="1"/>
  <c r="G26" i="72" s="1"/>
  <c r="G27" i="72" s="1"/>
  <c r="G28" i="72" s="1"/>
  <c r="G29" i="72" s="1"/>
  <c r="G30" i="72" s="1"/>
  <c r="G31" i="72" s="1"/>
  <c r="G32" i="72" s="1"/>
  <c r="G33" i="72" s="1"/>
  <c r="G34" i="72" s="1"/>
  <c r="G35" i="72" s="1"/>
  <c r="G36" i="72" s="1"/>
  <c r="G37" i="72" s="1"/>
  <c r="G38" i="72" s="1"/>
  <c r="G39" i="72" s="1"/>
  <c r="G40" i="72" s="1"/>
  <c r="G41" i="72" s="1"/>
  <c r="G42" i="72" s="1"/>
  <c r="G43" i="72" s="1"/>
  <c r="G44" i="72" s="1"/>
  <c r="G45" i="72" s="1"/>
  <c r="G46" i="72" s="1"/>
  <c r="G47" i="72" s="1"/>
  <c r="G48" i="72" s="1"/>
  <c r="G49" i="72" s="1"/>
  <c r="G50" i="72" s="1"/>
  <c r="G51" i="72" s="1"/>
  <c r="G52" i="72" s="1"/>
  <c r="G53" i="72" s="1"/>
  <c r="G54" i="72" s="1"/>
  <c r="G55" i="72" s="1"/>
  <c r="G56" i="72" s="1"/>
  <c r="G57" i="72" s="1"/>
  <c r="G58" i="72" s="1"/>
  <c r="G59" i="72" s="1"/>
  <c r="G60" i="72" s="1"/>
  <c r="G61" i="72" s="1"/>
  <c r="G62" i="72" s="1"/>
  <c r="G63" i="72" s="1"/>
  <c r="G64" i="72" s="1"/>
  <c r="G65" i="72" s="1"/>
  <c r="G66" i="72" s="1"/>
  <c r="G67" i="72" s="1"/>
  <c r="G68" i="72" s="1"/>
  <c r="G69" i="72" s="1"/>
  <c r="G70" i="72" s="1"/>
  <c r="G71" i="72" s="1"/>
  <c r="G72" i="72" s="1"/>
  <c r="G73" i="72" s="1"/>
  <c r="G74" i="72" s="1"/>
  <c r="G75" i="72" s="1"/>
  <c r="G76" i="72" s="1"/>
  <c r="G77" i="72" s="1"/>
  <c r="G78" i="72" s="1"/>
  <c r="G79" i="72" s="1"/>
  <c r="G80" i="72" s="1"/>
  <c r="G81" i="72" s="1"/>
  <c r="G82" i="72" s="1"/>
  <c r="G83" i="72" s="1"/>
  <c r="G84" i="72" s="1"/>
  <c r="G85" i="72" s="1"/>
  <c r="G86" i="72" s="1"/>
  <c r="G87" i="72" s="1"/>
  <c r="G88" i="72" s="1"/>
  <c r="G89" i="72" s="1"/>
  <c r="G90" i="72" s="1"/>
  <c r="G91" i="72" s="1"/>
  <c r="G92" i="72" s="1"/>
  <c r="G93" i="72" s="1"/>
  <c r="G94" i="72" s="1"/>
  <c r="G95" i="72" s="1"/>
  <c r="G96" i="72" s="1"/>
  <c r="G97" i="72" s="1"/>
  <c r="G98" i="72" s="1"/>
  <c r="G99" i="72" s="1"/>
  <c r="G100" i="72" s="1"/>
  <c r="G101" i="72" s="1"/>
  <c r="G102" i="72" s="1"/>
  <c r="G103" i="72" s="1"/>
  <c r="G104" i="72" s="1"/>
  <c r="G105" i="72" s="1"/>
  <c r="G106" i="72" s="1"/>
  <c r="G107" i="72" s="1"/>
  <c r="G108" i="72" s="1"/>
  <c r="G109" i="72" s="1"/>
  <c r="G110" i="72" s="1"/>
  <c r="G111" i="72" s="1"/>
  <c r="G112" i="72" s="1"/>
  <c r="G113" i="72" s="1"/>
  <c r="G114" i="72" s="1"/>
  <c r="G115" i="72" s="1"/>
  <c r="G116" i="72" s="1"/>
  <c r="G117" i="72" s="1"/>
  <c r="G118" i="72" s="1"/>
  <c r="G119" i="72" s="1"/>
  <c r="G120" i="72" s="1"/>
  <c r="G121" i="72" s="1"/>
  <c r="G122" i="72" s="1"/>
  <c r="G123" i="72" s="1"/>
  <c r="G124" i="72" s="1"/>
  <c r="G125" i="72" s="1"/>
  <c r="G126" i="72" s="1"/>
  <c r="G127" i="72" s="1"/>
  <c r="G128" i="72" s="1"/>
  <c r="G129" i="72" s="1"/>
  <c r="G130" i="72" s="1"/>
  <c r="G131" i="72" s="1"/>
  <c r="G132" i="72" s="1"/>
  <c r="G133" i="72" s="1"/>
  <c r="G134" i="72" s="1"/>
  <c r="G135" i="72" s="1"/>
  <c r="G136" i="72" s="1"/>
  <c r="G137" i="72" s="1"/>
  <c r="G138" i="72" s="1"/>
  <c r="G139" i="72" s="1"/>
  <c r="G140" i="72" s="1"/>
  <c r="G141" i="72" s="1"/>
  <c r="G142" i="72" s="1"/>
  <c r="G143" i="72" s="1"/>
  <c r="G144" i="72" s="1"/>
  <c r="G145" i="72" s="1"/>
  <c r="G146" i="72" s="1"/>
  <c r="G147" i="72" s="1"/>
  <c r="G148" i="72" s="1"/>
  <c r="G149" i="72" s="1"/>
  <c r="G150" i="72" s="1"/>
  <c r="G151" i="72" s="1"/>
  <c r="G152" i="72" s="1"/>
  <c r="G153" i="72" s="1"/>
  <c r="G154" i="72" s="1"/>
  <c r="G155" i="72" s="1"/>
  <c r="G156" i="72" s="1"/>
  <c r="G157" i="72" s="1"/>
  <c r="G158" i="72" s="1"/>
  <c r="G159" i="72" s="1"/>
  <c r="G160" i="72" s="1"/>
  <c r="G161" i="72" s="1"/>
  <c r="G162" i="72" s="1"/>
  <c r="G163" i="72" s="1"/>
  <c r="G164" i="72" s="1"/>
  <c r="G165" i="72" s="1"/>
  <c r="G166" i="72" s="1"/>
  <c r="G167" i="72" s="1"/>
  <c r="G168" i="72" s="1"/>
  <c r="G169" i="72" s="1"/>
  <c r="G170" i="72" s="1"/>
  <c r="G171" i="72" s="1"/>
  <c r="G172" i="72" s="1"/>
  <c r="G173" i="72" s="1"/>
  <c r="G174" i="72" s="1"/>
  <c r="G175" i="72" s="1"/>
  <c r="G176" i="72" s="1"/>
  <c r="G177" i="72" s="1"/>
  <c r="G178" i="72" s="1"/>
  <c r="G179" i="72" s="1"/>
  <c r="G180" i="72" s="1"/>
  <c r="G181" i="72" s="1"/>
  <c r="G182" i="72" s="1"/>
  <c r="G183" i="72" s="1"/>
  <c r="G184" i="72" s="1"/>
  <c r="G185" i="72" s="1"/>
  <c r="G186" i="72" s="1"/>
  <c r="G187" i="72" s="1"/>
  <c r="G188" i="72" s="1"/>
  <c r="G189" i="72" s="1"/>
  <c r="G190" i="72" s="1"/>
  <c r="G191" i="72" s="1"/>
  <c r="G192" i="72" s="1"/>
  <c r="G193" i="72" s="1"/>
  <c r="G194" i="72" s="1"/>
  <c r="G195" i="72" s="1"/>
  <c r="G196" i="72" s="1"/>
  <c r="G197" i="72" s="1"/>
  <c r="G198" i="72" s="1"/>
  <c r="G199" i="72" s="1"/>
  <c r="G200" i="72" s="1"/>
  <c r="G201" i="72" s="1"/>
  <c r="G202" i="72" s="1"/>
  <c r="G203" i="72" s="1"/>
  <c r="G204" i="72" s="1"/>
  <c r="G205" i="72" s="1"/>
  <c r="G206" i="72" s="1"/>
  <c r="G207" i="72" s="1"/>
  <c r="G208" i="72" s="1"/>
  <c r="G209" i="72" s="1"/>
  <c r="G210" i="72" s="1"/>
  <c r="G211" i="72" s="1"/>
  <c r="G212" i="72" s="1"/>
  <c r="G213" i="72" s="1"/>
  <c r="G214" i="72" s="1"/>
  <c r="G215" i="72" s="1"/>
  <c r="G216" i="72" s="1"/>
  <c r="G217" i="72" s="1"/>
  <c r="G218" i="72" s="1"/>
  <c r="G219" i="72" s="1"/>
  <c r="G220" i="72" s="1"/>
  <c r="G221" i="72" s="1"/>
  <c r="G222" i="72" s="1"/>
  <c r="G223" i="72" s="1"/>
  <c r="G224" i="72" s="1"/>
  <c r="G225" i="72" s="1"/>
  <c r="G226" i="72" s="1"/>
  <c r="G227" i="72" s="1"/>
  <c r="G228" i="72" s="1"/>
  <c r="G229" i="72" s="1"/>
  <c r="G230" i="72" s="1"/>
  <c r="G231" i="72" s="1"/>
  <c r="G232" i="72" s="1"/>
  <c r="G233" i="72" s="1"/>
  <c r="G234" i="72" s="1"/>
  <c r="G235" i="72" s="1"/>
  <c r="G236" i="72" s="1"/>
  <c r="G237" i="72" s="1"/>
  <c r="G238" i="72" s="1"/>
  <c r="G239" i="72" s="1"/>
  <c r="G240" i="72" s="1"/>
  <c r="G241" i="72" s="1"/>
  <c r="G242" i="72" s="1"/>
  <c r="G243" i="72" s="1"/>
  <c r="G244" i="72" s="1"/>
  <c r="G245" i="72" s="1"/>
  <c r="G246" i="72" s="1"/>
  <c r="G247" i="72" s="1"/>
  <c r="G248" i="72" s="1"/>
  <c r="G249" i="72" s="1"/>
  <c r="G250" i="72" s="1"/>
  <c r="G251" i="72" s="1"/>
  <c r="G252" i="72" s="1"/>
  <c r="G253" i="72" s="1"/>
  <c r="G254" i="72" s="1"/>
  <c r="Y657" i="3"/>
  <c r="R66" i="67"/>
  <c r="X66" i="67"/>
  <c r="V66" i="67"/>
  <c r="S66" i="67"/>
  <c r="L66" i="67"/>
  <c r="J66" i="67"/>
  <c r="U66" i="67"/>
  <c r="M66" i="67"/>
  <c r="F66" i="67"/>
  <c r="W66" i="67"/>
  <c r="AC66" i="67"/>
  <c r="AJ55" i="67"/>
  <c r="AF56" i="67"/>
  <c r="P66" i="67"/>
  <c r="K66" i="67"/>
  <c r="T66" i="67"/>
  <c r="Z66" i="67"/>
  <c r="O66" i="67"/>
  <c r="G66" i="67"/>
  <c r="I66" i="67"/>
  <c r="AA66" i="67"/>
  <c r="Y66" i="67"/>
  <c r="H66" i="67"/>
  <c r="AD66" i="67"/>
  <c r="AE66" i="67"/>
  <c r="N66" i="67"/>
  <c r="D5" i="67"/>
  <c r="D55" i="67" s="1"/>
  <c r="D56" i="67" s="1"/>
  <c r="I55" i="69"/>
  <c r="O55" i="69"/>
  <c r="AD2" i="67"/>
  <c r="L55" i="69"/>
  <c r="H55" i="69"/>
  <c r="AA55" i="69"/>
  <c r="AD55" i="69"/>
  <c r="P55" i="69"/>
  <c r="T55" i="69"/>
  <c r="AA2" i="67"/>
  <c r="K55" i="69"/>
  <c r="M55" i="69"/>
  <c r="G55" i="69"/>
  <c r="L2" i="67"/>
  <c r="Z2" i="67"/>
  <c r="Y2" i="67"/>
  <c r="M2" i="67"/>
  <c r="Z55" i="69"/>
  <c r="I2" i="67"/>
  <c r="U2" i="67"/>
  <c r="D57" i="69"/>
  <c r="D5" i="69"/>
  <c r="G2" i="67"/>
  <c r="O2" i="67"/>
  <c r="J2" i="67"/>
  <c r="AF2" i="67"/>
  <c r="F2" i="67"/>
  <c r="W55" i="69"/>
  <c r="AC2" i="67"/>
  <c r="R55" i="69"/>
  <c r="W2" i="67"/>
  <c r="AE55" i="69"/>
  <c r="V55" i="69"/>
  <c r="AF55" i="69"/>
  <c r="AE2" i="67"/>
  <c r="J55" i="69"/>
  <c r="T2" i="67"/>
  <c r="F55" i="69"/>
  <c r="X2" i="67"/>
  <c r="U55" i="69"/>
  <c r="AC55" i="69"/>
  <c r="N55" i="69"/>
  <c r="K2" i="67"/>
  <c r="V2" i="67"/>
  <c r="S55" i="69"/>
  <c r="N2" i="67"/>
  <c r="S2" i="67"/>
  <c r="R2" i="67"/>
  <c r="X55" i="69"/>
  <c r="Y55" i="69"/>
  <c r="N10" i="68"/>
  <c r="P2" i="67"/>
  <c r="H2" i="67"/>
  <c r="AD32" i="44"/>
  <c r="O654" i="3"/>
  <c r="U32" i="44"/>
  <c r="H32" i="44"/>
  <c r="C599" i="3"/>
  <c r="C597" i="3" s="1"/>
  <c r="C657" i="3"/>
  <c r="F654" i="3"/>
  <c r="AC654" i="3"/>
  <c r="O25" i="44"/>
  <c r="O31" i="44" s="1"/>
  <c r="O32" i="44" s="1"/>
  <c r="O656" i="5"/>
  <c r="W654" i="3"/>
  <c r="AE25" i="44"/>
  <c r="AE31" i="44" s="1"/>
  <c r="AE32" i="44" s="1"/>
  <c r="AE656" i="5"/>
  <c r="Q654" i="3"/>
  <c r="G25" i="44"/>
  <c r="G31" i="44" s="1"/>
  <c r="G32" i="44" s="1"/>
  <c r="G656" i="5"/>
  <c r="T25" i="44"/>
  <c r="T31" i="44" s="1"/>
  <c r="T32" i="44" s="1"/>
  <c r="T656" i="5"/>
  <c r="E654" i="3"/>
  <c r="AB25" i="44"/>
  <c r="AB31" i="44" s="1"/>
  <c r="AB32" i="44" s="1"/>
  <c r="AB656" i="5"/>
  <c r="AD654" i="5"/>
  <c r="AD5" i="44"/>
  <c r="AD11" i="44" s="1"/>
  <c r="AD12" i="44" s="1"/>
  <c r="Z25" i="44"/>
  <c r="Z31" i="44" s="1"/>
  <c r="Z32" i="44" s="1"/>
  <c r="Z656" i="5"/>
  <c r="I25" i="44"/>
  <c r="I31" i="44" s="1"/>
  <c r="I32" i="44" s="1"/>
  <c r="I656" i="5"/>
  <c r="AC25" i="44"/>
  <c r="AC31" i="44" s="1"/>
  <c r="AC32" i="44" s="1"/>
  <c r="AC656" i="5"/>
  <c r="AA25" i="44"/>
  <c r="AA31" i="44" s="1"/>
  <c r="AA32" i="44" s="1"/>
  <c r="AA656" i="5"/>
  <c r="X25" i="44"/>
  <c r="X31" i="44" s="1"/>
  <c r="X32" i="44" s="1"/>
  <c r="X656" i="5"/>
  <c r="X654" i="3"/>
  <c r="AE654" i="3"/>
  <c r="H654" i="3"/>
  <c r="E25" i="44"/>
  <c r="E31" i="44" s="1"/>
  <c r="E32" i="44" s="1"/>
  <c r="E656" i="5"/>
  <c r="S25" i="44"/>
  <c r="S31" i="44" s="1"/>
  <c r="S32" i="44" s="1"/>
  <c r="S656" i="5"/>
  <c r="N25" i="44"/>
  <c r="N31" i="44" s="1"/>
  <c r="N32" i="44" s="1"/>
  <c r="N656" i="5"/>
  <c r="J25" i="44"/>
  <c r="J31" i="44" s="1"/>
  <c r="J32" i="44" s="1"/>
  <c r="J656" i="5"/>
  <c r="G654" i="3"/>
  <c r="I654" i="3"/>
  <c r="V25" i="44"/>
  <c r="V31" i="44" s="1"/>
  <c r="V32" i="44" s="1"/>
  <c r="V656" i="5"/>
  <c r="K25" i="44"/>
  <c r="K31" i="44" s="1"/>
  <c r="K32" i="44" s="1"/>
  <c r="K656" i="5"/>
  <c r="J654" i="3"/>
  <c r="R25" i="44"/>
  <c r="R31" i="44" s="1"/>
  <c r="R32" i="44" s="1"/>
  <c r="R656" i="5"/>
  <c r="L25" i="44"/>
  <c r="L31" i="44" s="1"/>
  <c r="L32" i="44" s="1"/>
  <c r="L656" i="5"/>
  <c r="M25" i="44"/>
  <c r="M31" i="44" s="1"/>
  <c r="M32" i="44" s="1"/>
  <c r="M656" i="5"/>
  <c r="D25" i="44"/>
  <c r="D31" i="44" s="1"/>
  <c r="D32" i="44" s="1"/>
  <c r="D656" i="5"/>
  <c r="Z654" i="3"/>
  <c r="W25" i="44"/>
  <c r="W31" i="44" s="1"/>
  <c r="W32" i="44" s="1"/>
  <c r="W656" i="5"/>
  <c r="U5" i="44"/>
  <c r="U11" i="44" s="1"/>
  <c r="U12" i="44" s="1"/>
  <c r="U654" i="5"/>
  <c r="AD654" i="3"/>
  <c r="F25" i="44"/>
  <c r="F31" i="44" s="1"/>
  <c r="F32" i="44" s="1"/>
  <c r="F656" i="5"/>
  <c r="V654" i="3"/>
  <c r="P25" i="44"/>
  <c r="P31" i="44" s="1"/>
  <c r="P32" i="44" s="1"/>
  <c r="P656" i="5"/>
  <c r="N654" i="3"/>
  <c r="M654" i="3"/>
  <c r="AB654" i="3"/>
  <c r="C599" i="5"/>
  <c r="C597" i="5" s="1"/>
  <c r="C657" i="5"/>
  <c r="Y25" i="44"/>
  <c r="Y31" i="44" s="1"/>
  <c r="Y656" i="5"/>
  <c r="H5" i="44"/>
  <c r="H11" i="44" s="1"/>
  <c r="H12" i="44" s="1"/>
  <c r="H654" i="5"/>
  <c r="Q25" i="44"/>
  <c r="Q31" i="44" s="1"/>
  <c r="Q32" i="44" s="1"/>
  <c r="Q656" i="5"/>
  <c r="K5" i="66" l="1"/>
  <c r="K2" i="66" s="1"/>
  <c r="C656" i="3"/>
  <c r="C654" i="3" s="1"/>
  <c r="Y656" i="3"/>
  <c r="Y654" i="3" s="1"/>
  <c r="Y32" i="44"/>
  <c r="AJ56" i="67"/>
  <c r="AI56" i="67"/>
  <c r="AI55" i="67"/>
  <c r="D66" i="67"/>
  <c r="T33" i="66"/>
  <c r="T8" i="66"/>
  <c r="T6" i="66"/>
  <c r="T27" i="66"/>
  <c r="T37" i="66"/>
  <c r="T36" i="66"/>
  <c r="T19" i="66"/>
  <c r="T18" i="66"/>
  <c r="T16" i="66"/>
  <c r="T23" i="66"/>
  <c r="T11" i="66"/>
  <c r="T28" i="66"/>
  <c r="T7" i="66"/>
  <c r="T12" i="66"/>
  <c r="T25" i="66"/>
  <c r="T30" i="66"/>
  <c r="T10" i="66"/>
  <c r="T9" i="66"/>
  <c r="T5" i="66"/>
  <c r="T32" i="66"/>
  <c r="T21" i="66"/>
  <c r="T26" i="66"/>
  <c r="T24" i="66"/>
  <c r="T14" i="66"/>
  <c r="T22" i="66"/>
  <c r="T15" i="66"/>
  <c r="T31" i="66"/>
  <c r="T17" i="66"/>
  <c r="T34" i="66"/>
  <c r="T13" i="66"/>
  <c r="T20" i="66"/>
  <c r="T29" i="66"/>
  <c r="N12" i="66"/>
  <c r="T35" i="66"/>
  <c r="D55" i="69"/>
  <c r="D2" i="67"/>
  <c r="D654" i="5"/>
  <c r="D5" i="44"/>
  <c r="D11" i="44" s="1"/>
  <c r="D12" i="44" s="1"/>
  <c r="Q654" i="5"/>
  <c r="Q5" i="44"/>
  <c r="Q11" i="44" s="1"/>
  <c r="Q12" i="44" s="1"/>
  <c r="K654" i="5"/>
  <c r="K5" i="44"/>
  <c r="K11" i="44" s="1"/>
  <c r="K12" i="44" s="1"/>
  <c r="N654" i="5"/>
  <c r="N5" i="44"/>
  <c r="N11" i="44" s="1"/>
  <c r="N12" i="44" s="1"/>
  <c r="G654" i="5"/>
  <c r="G5" i="44"/>
  <c r="G11" i="44" s="1"/>
  <c r="G12" i="44" s="1"/>
  <c r="M654" i="5"/>
  <c r="M5" i="44"/>
  <c r="M11" i="44" s="1"/>
  <c r="M12" i="44" s="1"/>
  <c r="R5" i="44"/>
  <c r="R11" i="44" s="1"/>
  <c r="R12" i="44" s="1"/>
  <c r="R654" i="5"/>
  <c r="P654" i="5"/>
  <c r="P5" i="44"/>
  <c r="P11" i="44" s="1"/>
  <c r="P12" i="44" s="1"/>
  <c r="W5" i="44"/>
  <c r="W11" i="44" s="1"/>
  <c r="W12" i="44" s="1"/>
  <c r="W654" i="5"/>
  <c r="L5" i="44"/>
  <c r="L11" i="44" s="1"/>
  <c r="L12" i="44" s="1"/>
  <c r="L654" i="5"/>
  <c r="AB5" i="44"/>
  <c r="AB11" i="44" s="1"/>
  <c r="AB12" i="44" s="1"/>
  <c r="AB654" i="5"/>
  <c r="AE654" i="5"/>
  <c r="AE5" i="44"/>
  <c r="AE11" i="44" s="1"/>
  <c r="AE12" i="44" s="1"/>
  <c r="Y654" i="5"/>
  <c r="Y5" i="44"/>
  <c r="Y11" i="44" s="1"/>
  <c r="E654" i="5"/>
  <c r="E5" i="44"/>
  <c r="E11" i="44" s="1"/>
  <c r="E12" i="44" s="1"/>
  <c r="AA654" i="5"/>
  <c r="AA5" i="44"/>
  <c r="AA11" i="44" s="1"/>
  <c r="AA12" i="44" s="1"/>
  <c r="I5" i="44"/>
  <c r="I11" i="44" s="1"/>
  <c r="I12" i="44" s="1"/>
  <c r="I654" i="5"/>
  <c r="C25" i="44"/>
  <c r="C31" i="44" s="1"/>
  <c r="C32" i="44" s="1"/>
  <c r="C656" i="5"/>
  <c r="F5" i="44"/>
  <c r="F11" i="44" s="1"/>
  <c r="F12" i="44" s="1"/>
  <c r="F654" i="5"/>
  <c r="V654" i="5"/>
  <c r="V5" i="44"/>
  <c r="V11" i="44" s="1"/>
  <c r="V12" i="44" s="1"/>
  <c r="J5" i="44"/>
  <c r="J11" i="44" s="1"/>
  <c r="J12" i="44" s="1"/>
  <c r="J654" i="5"/>
  <c r="S654" i="5"/>
  <c r="S5" i="44"/>
  <c r="S11" i="44" s="1"/>
  <c r="S12" i="44" s="1"/>
  <c r="X654" i="5"/>
  <c r="X5" i="44"/>
  <c r="X11" i="44" s="1"/>
  <c r="X12" i="44" s="1"/>
  <c r="AC654" i="5"/>
  <c r="AC5" i="44"/>
  <c r="AC11" i="44" s="1"/>
  <c r="AC12" i="44" s="1"/>
  <c r="Z5" i="44"/>
  <c r="Z11" i="44" s="1"/>
  <c r="Z12" i="44" s="1"/>
  <c r="Z654" i="5"/>
  <c r="T654" i="5"/>
  <c r="T5" i="44"/>
  <c r="T11" i="44" s="1"/>
  <c r="T12" i="44" s="1"/>
  <c r="O5" i="44"/>
  <c r="O11" i="44" s="1"/>
  <c r="O12" i="44" s="1"/>
  <c r="O654" i="5"/>
  <c r="Y12" i="44" l="1"/>
  <c r="T40" i="66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C5" i="44"/>
  <c r="C11" i="44" s="1"/>
  <c r="C12" i="44" s="1"/>
  <c r="C654" i="5"/>
  <c r="AG55" i="67" l="1"/>
  <c r="AG56" i="67" l="1"/>
</calcChain>
</file>

<file path=xl/comments1.xml><?xml version="1.0" encoding="utf-8"?>
<comments xmlns="http://schemas.openxmlformats.org/spreadsheetml/2006/main">
  <authors>
    <author>tc={5369D253-B667-4BEB-8FED-0EB825F2233B}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<sst xmlns="http://schemas.openxmlformats.org/spreadsheetml/2006/main" count="10913" uniqueCount="924">
  <si>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</si>
  <si>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</si>
  <si>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</si>
  <si>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</si>
  <si>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</si>
  <si>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</si>
  <si>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</si>
  <si>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</si>
  <si>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</si>
  <si>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</si>
  <si>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</si>
  <si>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</si>
  <si>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</si>
  <si>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</si>
  <si>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</si>
  <si>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</si>
  <si>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</si>
  <si>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</si>
  <si>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</si>
  <si>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</si>
  <si>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</si>
  <si>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</si>
  <si>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</si>
  <si>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</si>
  <si>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</si>
  <si>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</si>
  <si>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</si>
  <si>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</si>
  <si>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</si>
  <si>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</si>
  <si>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</si>
  <si>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</si>
  <si>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</si>
  <si>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</si>
  <si>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</si>
  <si>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</si>
  <si>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</si>
  <si>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</si>
  <si>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</si>
  <si>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</si>
  <si>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</si>
  <si>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</si>
  <si>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</si>
  <si>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</si>
  <si>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</si>
  <si>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</si>
  <si>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</si>
  <si>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</si>
  <si>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</si>
  <si>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</si>
  <si>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</si>
  <si>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</si>
  <si>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</si>
  <si>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</si>
  <si>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</si>
  <si>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</si>
  <si>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</si>
  <si>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</si>
  <si>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</si>
  <si>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</si>
  <si>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</si>
  <si>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</si>
  <si>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</si>
  <si>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</si>
  <si>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</si>
  <si>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</si>
  <si>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</si>
  <si>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</si>
  <si>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</si>
  <si>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</si>
  <si>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</si>
  <si>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</si>
  <si>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</si>
  <si>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</si>
  <si>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</si>
  <si>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</si>
  <si>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</si>
  <si>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</si>
  <si>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</si>
  <si>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</si>
  <si>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</si>
  <si>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</si>
  <si>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</si>
  <si>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</si>
  <si>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</si>
  <si>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</si>
  <si>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</si>
  <si>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</si>
  <si>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</si>
  <si>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</si>
  <si>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</si>
  <si>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</si>
  <si>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</si>
  <si>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</si>
  <si>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</si>
  <si>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</si>
  <si>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</si>
  <si>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</si>
  <si>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</si>
  <si>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</si>
  <si>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</si>
  <si>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</si>
  <si>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</si>
  <si>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</si>
  <si>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</si>
  <si>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</si>
  <si>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</si>
  <si>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</si>
  <si>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</si>
  <si>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</si>
  <si>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</si>
  <si>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</si>
  <si>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</si>
  <si>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</si>
  <si>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</si>
  <si>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</si>
  <si>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</si>
  <si>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</si>
  <si>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</si>
  <si>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</si>
  <si>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</si>
  <si>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</si>
  <si>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</si>
  <si>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</si>
  <si>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</si>
  <si>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</si>
  <si>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</si>
  <si>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</si>
  <si>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</si>
  <si>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</si>
  <si>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</si>
  <si>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</si>
  <si>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</si>
  <si>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</si>
  <si>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</si>
  <si>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</si>
  <si>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</si>
  <si>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</si>
  <si>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</si>
  <si>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</si>
  <si>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</si>
  <si>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</si>
  <si>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</si>
  <si>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</si>
  <si>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</si>
  <si>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</si>
  <si>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</si>
  <si>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</si>
  <si>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</si>
  <si>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</si>
  <si>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</si>
  <si>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</si>
  <si>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</si>
  <si>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</si>
  <si>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</si>
  <si>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</si>
  <si>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</si>
  <si>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</si>
  <si>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</si>
  <si>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</si>
  <si>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</si>
  <si>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</si>
  <si>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</si>
  <si>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</si>
  <si>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</si>
  <si>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</si>
  <si>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</si>
  <si>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</si>
  <si>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</si>
  <si>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</si>
  <si>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</si>
  <si>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</si>
  <si>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</si>
  <si>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</si>
  <si>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</si>
  <si>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</si>
  <si>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</si>
  <si>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</si>
  <si>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</si>
  <si>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</si>
  <si>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</si>
  <si>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</si>
  <si>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</si>
  <si>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</si>
  <si>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</si>
  <si>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</si>
  <si>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</si>
  <si>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</si>
  <si>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</si>
  <si>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</si>
  <si>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</si>
  <si>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</si>
  <si>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</si>
  <si>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</si>
  <si>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</si>
  <si>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</si>
  <si>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</si>
  <si>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</si>
  <si>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</si>
  <si>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</si>
  <si>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</si>
  <si>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</si>
  <si>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</si>
  <si>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</si>
  <si>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</si>
  <si>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</si>
  <si>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</si>
  <si>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</si>
  <si>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</si>
  <si>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</si>
  <si>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</si>
  <si>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</si>
  <si>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</si>
  <si>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</si>
  <si>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</si>
  <si>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</si>
  <si>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</si>
  <si>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</si>
  <si>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</si>
  <si>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</si>
  <si>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</si>
  <si>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</si>
  <si>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</si>
  <si>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</si>
  <si>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</si>
  <si>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</si>
  <si>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</si>
  <si>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</si>
  <si>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</si>
  <si>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</si>
  <si>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</si>
  <si>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</si>
  <si>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</si>
  <si>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</si>
  <si>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</si>
  <si>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</si>
  <si>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</si>
  <si>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</si>
  <si>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</si>
  <si>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</si>
  <si>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</si>
  <si>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</si>
  <si>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</si>
  <si>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</si>
  <si>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</si>
  <si>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</si>
  <si>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</si>
  <si>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</si>
  <si>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</si>
  <si>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</si>
  <si>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</si>
  <si>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</si>
  <si>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</si>
  <si>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</si>
  <si>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</si>
  <si>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</si>
  <si>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</si>
  <si>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</si>
  <si>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</si>
  <si>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</si>
  <si>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</si>
  <si>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</si>
  <si>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</si>
  <si>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</si>
  <si>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</si>
  <si>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</si>
  <si>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</si>
  <si>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</si>
  <si>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</si>
  <si>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</si>
  <si>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</si>
  <si>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</si>
  <si>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</si>
  <si>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</si>
  <si>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</si>
  <si>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</si>
  <si>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</si>
  <si>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</si>
  <si>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</si>
  <si>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</si>
  <si>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</si>
  <si>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</si>
  <si>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</si>
  <si>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</si>
  <si>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</si>
  <si>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</si>
  <si>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</si>
  <si>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</si>
  <si>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</si>
  <si>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</si>
  <si>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</si>
  <si>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</si>
  <si>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</si>
  <si>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</si>
  <si>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</si>
  <si>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</si>
  <si>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</si>
  <si>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</si>
  <si>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</si>
  <si>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</si>
  <si>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</si>
  <si>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</si>
  <si>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</si>
  <si>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</si>
  <si>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</si>
  <si>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</si>
  <si>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</si>
  <si>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</si>
  <si>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</si>
  <si>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</si>
  <si>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</si>
  <si>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</si>
  <si>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</si>
  <si>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</si>
  <si>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</si>
  <si>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</si>
  <si>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</si>
  <si>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</si>
  <si>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</si>
  <si>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</si>
  <si>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</si>
  <si>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</si>
  <si>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</si>
  <si>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</si>
  <si>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</si>
  <si>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</si>
  <si>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</si>
  <si>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</si>
  <si>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</si>
  <si>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</si>
  <si>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</si>
  <si>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</si>
  <si>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</si>
  <si>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</si>
  <si>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</si>
  <si>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</si>
  <si>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</si>
  <si>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</si>
  <si>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</si>
  <si>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</si>
  <si>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</si>
  <si>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</si>
  <si>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</si>
  <si>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</si>
  <si>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</si>
  <si>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</si>
  <si>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</si>
  <si>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</si>
  <si>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</si>
  <si>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</si>
  <si>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</si>
  <si>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</si>
  <si>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</si>
  <si>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</si>
  <si>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</si>
  <si>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</si>
  <si>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</si>
  <si>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</si>
  <si>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</si>
  <si>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</si>
  <si>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</si>
  <si>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</si>
  <si>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</si>
  <si>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</si>
  <si>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</si>
  <si>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</si>
  <si>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</si>
  <si>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</si>
  <si>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</si>
  <si>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</si>
  <si>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</si>
  <si>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</si>
  <si>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</si>
  <si>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</si>
  <si>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</si>
  <si>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</si>
  <si>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</si>
  <si>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</si>
  <si>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</si>
  <si>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</si>
  <si>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</si>
  <si>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</si>
  <si>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</si>
  <si>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</si>
  <si>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</si>
  <si>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</si>
  <si>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</si>
  <si>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</si>
  <si>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</si>
  <si>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</si>
  <si>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</si>
  <si>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</si>
  <si>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</si>
  <si>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</si>
  <si>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</si>
  <si>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</si>
  <si>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</si>
  <si>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</si>
  <si>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</si>
  <si>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</si>
  <si>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</si>
  <si>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</si>
  <si>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</si>
  <si>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</si>
  <si>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</si>
  <si>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</si>
  <si>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</si>
  <si>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</si>
  <si>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</si>
  <si>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</si>
  <si>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</si>
  <si>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</si>
  <si>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</si>
  <si>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</si>
  <si>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</si>
  <si>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</si>
  <si>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</si>
  <si>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</si>
  <si>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</si>
  <si>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</si>
  <si>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</si>
  <si>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</si>
  <si>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</si>
  <si>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</si>
  <si>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</si>
  <si>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</si>
  <si>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</si>
  <si>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</si>
  <si>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</si>
  <si>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</si>
  <si>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</si>
  <si>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</si>
  <si>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</si>
  <si>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</si>
  <si>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</si>
  <si>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</si>
  <si>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</si>
  <si>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</si>
  <si>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</si>
  <si>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</si>
  <si>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</si>
  <si>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</si>
  <si>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</si>
  <si>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</si>
  <si>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</si>
  <si>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</si>
  <si>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</si>
  <si>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</si>
  <si>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</si>
  <si>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</si>
  <si>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</si>
  <si>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</si>
  <si>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</si>
  <si>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</si>
  <si>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</si>
  <si>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</si>
  <si>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</si>
  <si>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</si>
  <si>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</si>
  <si>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</si>
  <si>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</si>
  <si>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</si>
  <si>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</si>
  <si>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</si>
  <si>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</si>
  <si>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</si>
  <si>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</si>
  <si>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</si>
  <si>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</si>
  <si>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</si>
  <si>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</si>
  <si>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</si>
  <si>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</si>
  <si>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</si>
  <si>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</si>
  <si>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</si>
  <si>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</si>
  <si>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</si>
  <si>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</si>
  <si>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</si>
  <si>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</si>
  <si>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</si>
  <si>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</si>
  <si>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</si>
  <si>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</si>
  <si>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</si>
  <si>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</si>
  <si>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</si>
  <si>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</si>
  <si>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</si>
  <si>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</si>
  <si>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</si>
  <si>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</si>
  <si>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</si>
  <si>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</si>
  <si>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</si>
  <si>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</si>
  <si>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</si>
  <si>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</si>
  <si>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</si>
  <si>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</si>
  <si>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</si>
  <si>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</si>
  <si>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</si>
  <si>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</si>
  <si>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</si>
  <si>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</si>
  <si>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</si>
  <si>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</si>
  <si>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</si>
  <si>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</si>
  <si>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</si>
  <si>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</si>
  <si>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</si>
  <si>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</si>
  <si>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</si>
  <si>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</si>
  <si>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</si>
  <si>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</si>
  <si>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</si>
  <si>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</si>
  <si>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</si>
  <si>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</si>
  <si>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</si>
  <si>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</si>
  <si>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</si>
  <si>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</si>
  <si>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</si>
  <si>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</si>
  <si>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</si>
  <si>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</si>
  <si>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</si>
  <si>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</si>
  <si>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</si>
  <si>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</si>
  <si>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</si>
  <si>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</si>
  <si>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</si>
  <si>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</si>
  <si>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</si>
  <si>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</si>
  <si>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</si>
  <si>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</si>
  <si>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</si>
  <si>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</si>
  <si>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</si>
  <si>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</si>
  <si>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</si>
  <si>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</si>
  <si>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</si>
  <si>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</si>
  <si>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</si>
  <si>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</si>
  <si>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</si>
  <si>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</si>
  <si>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</si>
  <si>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</si>
  <si>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</si>
  <si>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</si>
  <si>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</si>
  <si>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</si>
  <si>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</si>
  <si>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</si>
  <si>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</si>
  <si>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</si>
  <si>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</si>
  <si>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</si>
  <si>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</si>
  <si>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</si>
  <si>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</si>
  <si>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</si>
  <si>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</si>
  <si>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</si>
  <si>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</si>
  <si>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</si>
  <si>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</si>
  <si>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</si>
  <si>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</si>
  <si>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</si>
  <si>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</si>
  <si>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</si>
  <si>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</si>
  <si>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</si>
  <si>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</si>
  <si>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</si>
  <si>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</si>
  <si>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</si>
  <si>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</si>
  <si>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</si>
  <si>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</si>
  <si>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</si>
  <si>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</si>
  <si>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</si>
  <si>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</si>
  <si>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</si>
  <si>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</si>
  <si>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</si>
  <si>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</si>
  <si>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</si>
  <si>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</si>
  <si>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</si>
  <si>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</si>
  <si>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</si>
  <si>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</si>
  <si>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</si>
  <si>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</si>
  <si>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</si>
  <si>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</si>
  <si>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</si>
  <si>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</si>
  <si>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</si>
  <si>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</si>
  <si>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</si>
  <si>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</si>
  <si>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</si>
  <si>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</si>
  <si>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</si>
  <si>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</si>
  <si>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</si>
  <si>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</si>
  <si>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</si>
  <si>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</si>
  <si>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</si>
  <si>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</si>
  <si>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</si>
  <si>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</si>
  <si>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</si>
  <si>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</si>
  <si>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</si>
  <si>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</si>
  <si>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</si>
  <si>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</si>
  <si>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</si>
  <si>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</si>
  <si>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</si>
  <si>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</si>
  <si>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</si>
  <si>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</si>
  <si>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</si>
  <si>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</si>
  <si>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</si>
  <si>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</si>
  <si>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</si>
  <si>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</si>
  <si>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</si>
  <si>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</si>
  <si>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</si>
  <si>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</si>
  <si>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</si>
  <si>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</si>
  <si>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</si>
  <si>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</si>
  <si>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</si>
  <si>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</si>
  <si>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</si>
  <si>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</si>
  <si>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</si>
  <si>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</si>
  <si>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</si>
  <si>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</si>
  <si>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</si>
  <si>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</si>
  <si>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</si>
  <si>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</si>
  <si>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</si>
  <si>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</si>
  <si>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</si>
  <si>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</si>
  <si>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</si>
  <si>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</si>
  <si>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</si>
  <si>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</si>
  <si>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</si>
  <si>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</si>
  <si>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</si>
  <si>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</si>
  <si>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</si>
  <si>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</si>
  <si>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</si>
  <si>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</si>
  <si>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</si>
  <si>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</si>
  <si>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</si>
  <si>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</si>
  <si>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</si>
  <si>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</si>
  <si>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</si>
  <si>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</si>
  <si>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</si>
  <si>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</si>
  <si>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</si>
  <si>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</si>
  <si>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</si>
  <si>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</si>
  <si>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</si>
  <si>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</si>
  <si>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</si>
  <si>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</si>
  <si>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</si>
  <si>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</si>
  <si>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</si>
  <si>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</si>
  <si>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</si>
  <si>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</si>
  <si>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</si>
  <si>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</si>
  <si>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</si>
  <si>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</si>
  <si>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</si>
  <si>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</si>
  <si>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</si>
  <si>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</si>
  <si>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</si>
  <si>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</si>
  <si>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</si>
  <si>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</si>
  <si>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</si>
  <si>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</si>
  <si>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</si>
  <si>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</si>
  <si>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</si>
  <si>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</si>
  <si>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</si>
  <si>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</si>
  <si>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</si>
  <si>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</si>
  <si>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</si>
  <si>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</si>
  <si>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</si>
  <si>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</si>
  <si>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</si>
  <si>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</si>
  <si>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</si>
  <si>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</si>
  <si>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</si>
  <si>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</si>
  <si>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</si>
  <si>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</si>
  <si>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</si>
  <si>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</si>
  <si>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</si>
  <si>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</si>
  <si>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</si>
  <si>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</si>
  <si>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</si>
  <si>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</si>
  <si>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</si>
  <si>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</si>
  <si>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</si>
  <si>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</si>
  <si>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</si>
  <si>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</si>
  <si>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</si>
  <si>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</si>
  <si>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</si>
  <si>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</si>
  <si>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</si>
  <si>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</si>
  <si>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</si>
  <si>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</si>
  <si>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</si>
  <si>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</si>
  <si>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</si>
  <si>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</si>
  <si>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</si>
  <si>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</si>
  <si>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</si>
  <si>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</si>
  <si>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</si>
  <si>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</si>
  <si>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</si>
  <si>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</si>
  <si>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</si>
  <si>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</si>
  <si>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</si>
  <si>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</si>
  <si>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</si>
  <si>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</si>
  <si>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</si>
  <si>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</si>
  <si>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</si>
  <si>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</si>
  <si>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</si>
  <si>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</si>
  <si>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</si>
  <si>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</si>
  <si>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</si>
  <si>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</si>
  <si>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</si>
  <si>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</si>
  <si>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</si>
  <si>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</si>
  <si>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</si>
  <si>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</si>
  <si>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</si>
  <si>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</si>
  <si>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</si>
  <si>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</si>
  <si>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</si>
  <si>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</si>
  <si>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</si>
  <si>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</si>
  <si>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</si>
  <si>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</si>
  <si>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</si>
  <si>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</si>
  <si>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</si>
  <si>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</si>
  <si>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</si>
  <si>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</si>
  <si>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</si>
  <si>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</si>
  <si>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</si>
  <si>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</si>
  <si>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</si>
  <si>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</si>
  <si>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</si>
  <si>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</si>
  <si>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</si>
  <si>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</si>
  <si>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</si>
  <si>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</si>
  <si>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</si>
  <si>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</si>
  <si>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</si>
  <si>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</si>
  <si>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</si>
  <si>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</si>
  <si>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</si>
  <si>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</si>
  <si>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</si>
  <si>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</si>
  <si>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</si>
  <si>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</si>
  <si>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</si>
  <si>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Generación de electricidad suministrada a la red</t>
  </si>
  <si>
    <t>Total alcance 2</t>
  </si>
  <si>
    <t>Transporte por carretera</t>
  </si>
  <si>
    <t>I</t>
  </si>
  <si>
    <t>Industrias manufactureras y de la construcción (electricidad)</t>
  </si>
  <si>
    <t xml:space="preserve">I.1 </t>
  </si>
  <si>
    <t>Edificios residenciales</t>
  </si>
  <si>
    <t>I.2</t>
  </si>
  <si>
    <t>Edificios/instalaciones comerciales e institucionales</t>
  </si>
  <si>
    <t>AFOLU</t>
  </si>
  <si>
    <t>Edificios residenciales (electricidad)</t>
  </si>
  <si>
    <t>I.3</t>
  </si>
  <si>
    <t>Energía estacionaria (electricidad)</t>
  </si>
  <si>
    <t>I.4</t>
  </si>
  <si>
    <t>Industrias energéticas</t>
  </si>
  <si>
    <t>Transporte (electricidad)</t>
  </si>
  <si>
    <t>Edificios/instalaciones comerciales e institucionales (electricidad)</t>
  </si>
  <si>
    <t>I.4.1</t>
  </si>
  <si>
    <t>Uso del producto</t>
  </si>
  <si>
    <t>I.4.4</t>
  </si>
  <si>
    <t>I.5</t>
  </si>
  <si>
    <t>Actividades agrícolas, de silvicultura y de pesca</t>
  </si>
  <si>
    <t>Transporte marítimo</t>
  </si>
  <si>
    <t>I.6</t>
  </si>
  <si>
    <t>Fuentes no especificadas</t>
  </si>
  <si>
    <t>I.7</t>
  </si>
  <si>
    <t>Emisiones fugitivas provenientes de la minería, el
procesamiento, el almacenamiento y el transporte de
carbón</t>
  </si>
  <si>
    <t>I.8</t>
  </si>
  <si>
    <t>Emisiones fugitivas provenientes de los sistemas de
petróleo y gas natural</t>
  </si>
  <si>
    <t>Generación de electricidad suministrada a la red (electricidad)</t>
  </si>
  <si>
    <t>II</t>
  </si>
  <si>
    <t>II.1</t>
  </si>
  <si>
    <t>II.2</t>
  </si>
  <si>
    <t>Ferroviario</t>
  </si>
  <si>
    <t>Procesos industriales</t>
  </si>
  <si>
    <t>II.3</t>
  </si>
  <si>
    <t>II.4</t>
  </si>
  <si>
    <t>Aviación</t>
  </si>
  <si>
    <t>Tratamiento y vertido de aguas residuales</t>
  </si>
  <si>
    <t>II.5</t>
  </si>
  <si>
    <t>Transporte fuera de carretera</t>
  </si>
  <si>
    <t>III</t>
  </si>
  <si>
    <t>III.1</t>
  </si>
  <si>
    <t>III.2</t>
  </si>
  <si>
    <t>Tratamiento biológico de residuos</t>
  </si>
  <si>
    <t>III.3</t>
  </si>
  <si>
    <t>Incineración y quema a cielo abierto</t>
  </si>
  <si>
    <t>III.4</t>
  </si>
  <si>
    <t>Ferroviario (electricidad)</t>
  </si>
  <si>
    <t>IV</t>
  </si>
  <si>
    <t>IV.1</t>
  </si>
  <si>
    <t>Transporte por carretera (electricidad)</t>
  </si>
  <si>
    <t>IV.2</t>
  </si>
  <si>
    <t>Transporte marítimo (electricidad)</t>
  </si>
  <si>
    <t>V</t>
  </si>
  <si>
    <t>V.1</t>
  </si>
  <si>
    <t>V.2</t>
  </si>
  <si>
    <t>Actividades agrícolas, de silvicultura y de pesca (electricidad)</t>
  </si>
  <si>
    <t>Otras industrias de la energía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</si>
  <si>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</si>
  <si>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</si>
  <si>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</si>
  <si>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</si>
  <si>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</si>
  <si>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</si>
  <si>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</si>
  <si>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</si>
  <si>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</si>
  <si>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Metropolitana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</si>
  <si>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</si>
  <si>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</si>
  <si>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</si>
  <si>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</si>
  <si>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</si>
  <si>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</si>
  <si>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</si>
  <si>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</si>
  <si>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</si>
  <si>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</si>
  <si>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total alcances 1 y 2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</si>
  <si>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</si>
  <si>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</si>
  <si>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</si>
  <si>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</si>
  <si>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</si>
  <si>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2020_IRGEI_07MET</t>
  </si>
  <si>
    <t>Inventario regional de gases de efecto invernadero 4IBA, de Región Metropolitana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</si>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</sst>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8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puntuales'!$B$3:$B$15</c:f>
              <c:strCache>
                <c:ptCount val="13"/>
                <c:pt idx="0">
                  <c:v> Industrias manufactureras y de la construcción (electricidad) </c:v>
                </c:pt>
                <c:pt idx="1">
                  <c:v> Automóviles </c:v>
                </c:pt>
                <c:pt idx="2">
                  <c:v> Edificios/instalaciones comerciales e institucionales (electricidad) </c:v>
                </c:pt>
                <c:pt idx="3">
                  <c:v> Edificios residenciales (electricidad) </c:v>
                </c:pt>
                <c:pt idx="4">
                  <c:v> Camiones para servicio pesado y autobuses </c:v>
                </c:pt>
                <c:pt idx="5">
                  <c:v> Residencial </c:v>
                </c:pt>
                <c:pt idx="6">
                  <c:v> Disposición de residuos sólidos </c:v>
                </c:pt>
                <c:pt idx="7">
                  <c:v> Camiones para servicio ligero </c:v>
                </c:pt>
                <c:pt idx="8">
                  <c:v> Industria no especificada </c:v>
                </c:pt>
                <c:pt idx="9">
                  <c:v> Comercial / Institucional </c:v>
                </c:pt>
                <c:pt idx="10">
                  <c:v> Tratamiento y descarga de aguas residuales domésticas </c:v>
                </c:pt>
                <c:pt idx="11">
                  <c:v> Leña especies exótica </c:v>
                </c:pt>
                <c:pt idx="12">
                  <c:v> Aviación de cabotaje </c:v>
                </c:pt>
              </c:strCache>
            </c:strRef>
          </c:cat>
          <c:val>
            <c:numRef>
              <c:f>'Fuentes puntuales'!$F$3:$F$15</c:f>
              <c:numCache>
                <c:formatCode>0%</c:formatCode>
                <c:ptCount val="13"/>
                <c:pt idx="0">
                  <c:v>0.11675772163875367</c:v>
                </c:pt>
                <c:pt idx="1">
                  <c:v>0.1100342520741978</c:v>
                </c:pt>
                <c:pt idx="2">
                  <c:v>8.5754409316303584E-2</c:v>
                </c:pt>
                <c:pt idx="3">
                  <c:v>7.5959823930595527E-2</c:v>
                </c:pt>
                <c:pt idx="4">
                  <c:v>7.1573535592660081E-2</c:v>
                </c:pt>
                <c:pt idx="5">
                  <c:v>6.1759816034481316E-2</c:v>
                </c:pt>
                <c:pt idx="6">
                  <c:v>5.890768788541096E-2</c:v>
                </c:pt>
                <c:pt idx="7">
                  <c:v>5.5999400364526004E-2</c:v>
                </c:pt>
                <c:pt idx="8">
                  <c:v>5.1432777556142527E-2</c:v>
                </c:pt>
                <c:pt idx="9">
                  <c:v>4.532562109926408E-2</c:v>
                </c:pt>
                <c:pt idx="10">
                  <c:v>3.0701074643694266E-2</c:v>
                </c:pt>
                <c:pt idx="11">
                  <c:v>2.7051069744917128E-2</c:v>
                </c:pt>
                <c:pt idx="12">
                  <c:v>2.6036737717736302E-2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1494144"/>
        <c:axId val="121606528"/>
      </c:barChart>
      <c:catAx>
        <c:axId val="121494144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21606528"/>
        <c:crosses val="autoZero"/>
        <c:auto val="1"/>
        <c:lblAlgn val="ctr"/>
        <c:lblOffset val="100"/>
        <c:noMultiLvlLbl val="0"/>
      </c:catAx>
      <c:valAx>
        <c:axId val="12160652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149414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Transporte por carretera</c:v>
                </c:pt>
                <c:pt idx="1">
                  <c:v>Industrias manufactureras y de la construcción (electricidad)</c:v>
                </c:pt>
                <c:pt idx="2">
                  <c:v>Industrias manufactureras y de la construcción</c:v>
                </c:pt>
                <c:pt idx="3">
                  <c:v>Edificios/instalaciones comerciales e institucionales (electricidad)</c:v>
                </c:pt>
                <c:pt idx="4">
                  <c:v>Edificios residenciales (electricidad)</c:v>
                </c:pt>
                <c:pt idx="5">
                  <c:v>Edificios residenciales</c:v>
                </c:pt>
                <c:pt idx="6">
                  <c:v>Disposición de residuos sólidos</c:v>
                </c:pt>
                <c:pt idx="7">
                  <c:v>Edificios/instalaciones comerciales e institucionales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0.24679216322335193</c:v>
                </c:pt>
                <c:pt idx="1">
                  <c:v>0.12052380309149752</c:v>
                </c:pt>
                <c:pt idx="2">
                  <c:v>9.1780209207129121E-2</c:v>
                </c:pt>
                <c:pt idx="3">
                  <c:v>8.8520462694908916E-2</c:v>
                </c:pt>
                <c:pt idx="4">
                  <c:v>7.8409947828557522E-2</c:v>
                </c:pt>
                <c:pt idx="5">
                  <c:v>6.3751911241785642E-2</c:v>
                </c:pt>
                <c:pt idx="6">
                  <c:v>6.0807786205723115E-2</c:v>
                </c:pt>
                <c:pt idx="7">
                  <c:v>4.6787622743011265E-2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209472"/>
        <c:axId val="121617792"/>
      </c:barChart>
      <c:valAx>
        <c:axId val="12161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9472"/>
        <c:crosses val="autoZero"/>
        <c:crossBetween val="between"/>
      </c:valAx>
      <c:catAx>
        <c:axId val="131209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17792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3.6408540898779401E-2"/>
          <c:w val="0.47640154298285925"/>
          <c:h val="0.926749269183134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2018'!$Q$5:$Q$15</c:f>
              <c:strCache>
                <c:ptCount val="11"/>
                <c:pt idx="0">
                  <c:v>Transporte por carretera</c:v>
                </c:pt>
                <c:pt idx="1">
                  <c:v>Industrias manufactureras y de la construcción (electricidad)</c:v>
                </c:pt>
                <c:pt idx="2">
                  <c:v>Industrias manufactureras y de la construcción</c:v>
                </c:pt>
                <c:pt idx="3">
                  <c:v>Edificios/instalaciones comerciales e institucionales (electricidad)</c:v>
                </c:pt>
                <c:pt idx="4">
                  <c:v>Edificios residenciales (electricidad)</c:v>
                </c:pt>
                <c:pt idx="5">
                  <c:v>Edificios residenciales</c:v>
                </c:pt>
                <c:pt idx="6">
                  <c:v>Disposición de residuos sólidos</c:v>
                </c:pt>
                <c:pt idx="7">
                  <c:v>Edificios/instalaciones comerciales e institucionales</c:v>
                </c:pt>
                <c:pt idx="8">
                  <c:v>Uso del producto</c:v>
                </c:pt>
                <c:pt idx="9">
                  <c:v>Agricultura</c:v>
                </c:pt>
                <c:pt idx="10">
                  <c:v>Tratamiento y vertido de aguas residuales</c:v>
                </c:pt>
              </c:strCache>
            </c:strRef>
          </c:cat>
          <c:val>
            <c:numRef>
              <c:f>'GPC alcances 2018'!$T$5:$T$15</c:f>
              <c:numCache>
                <c:formatCode>0%</c:formatCode>
                <c:ptCount val="11"/>
                <c:pt idx="0">
                  <c:v>0.24679216322335193</c:v>
                </c:pt>
                <c:pt idx="1">
                  <c:v>0.12052380309149752</c:v>
                </c:pt>
                <c:pt idx="2">
                  <c:v>9.1780209207129121E-2</c:v>
                </c:pt>
                <c:pt idx="3">
                  <c:v>8.8520462694908916E-2</c:v>
                </c:pt>
                <c:pt idx="4">
                  <c:v>7.8409947828557522E-2</c:v>
                </c:pt>
                <c:pt idx="5">
                  <c:v>6.3751911241785642E-2</c:v>
                </c:pt>
                <c:pt idx="6">
                  <c:v>6.0807786205723115E-2</c:v>
                </c:pt>
                <c:pt idx="7">
                  <c:v>4.6787622743011265E-2</c:v>
                </c:pt>
                <c:pt idx="8">
                  <c:v>3.3283797124481276E-2</c:v>
                </c:pt>
                <c:pt idx="9">
                  <c:v>3.3099916675795205E-2</c:v>
                </c:pt>
                <c:pt idx="10">
                  <c:v>3.2857229587946471E-2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F85-478B-A93B-6C37368D7D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0946560"/>
        <c:axId val="130945024"/>
      </c:barChart>
      <c:valAx>
        <c:axId val="13094502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30946560"/>
        <c:crosses val="autoZero"/>
        <c:crossBetween val="between"/>
      </c:valAx>
      <c:catAx>
        <c:axId val="130946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4502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642-4057-845A-B8021C4FB6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642-4057-845A-B8021C4FB6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642-4057-845A-B8021C4FB6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642-4057-845A-B8021C4FB6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642-4057-845A-B8021C4FB6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642-4057-845A-B8021C4FB6B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642-4057-845A-B8021C4FB6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7095.6528850738687</c:v>
                </c:pt>
                <c:pt idx="1">
                  <c:v>9253.570428810166</c:v>
                </c:pt>
                <c:pt idx="2" formatCode="_-* #,##0.00_-;\-* #,##0.00_-;_-* &quot;-&quot;??_-;_-@_-">
                  <c:v>3060.791579847406</c:v>
                </c:pt>
                <c:pt idx="3">
                  <c:v>1387.1526794085637</c:v>
                </c:pt>
                <c:pt idx="4">
                  <c:v>1462.3007916059323</c:v>
                </c:pt>
                <c:pt idx="5">
                  <c:v>9328.7242163256778</c:v>
                </c:pt>
                <c:pt idx="6">
                  <c:v>286.06462040815615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2642-4057-845A-B8021C4FB6B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8005.1470060177762</c:v>
                </c:pt>
                <c:pt idx="1">
                  <c:v>8304.6715013997273</c:v>
                </c:pt>
                <c:pt idx="2">
                  <c:v>9381.0911992568872</c:v>
                </c:pt>
                <c:pt idx="3">
                  <c:v>10093.934151733029</c:v>
                </c:pt>
                <c:pt idx="4">
                  <c:v>10707.789799398901</c:v>
                </c:pt>
                <c:pt idx="5">
                  <c:v>11709.797905900274</c:v>
                </c:pt>
                <c:pt idx="6">
                  <c:v>12156.393399348457</c:v>
                </c:pt>
                <c:pt idx="7">
                  <c:v>14489.96706109242</c:v>
                </c:pt>
                <c:pt idx="8">
                  <c:v>13743.334461873423</c:v>
                </c:pt>
                <c:pt idx="9">
                  <c:v>13942.781042052602</c:v>
                </c:pt>
                <c:pt idx="10">
                  <c:v>14332.827516092697</c:v>
                </c:pt>
                <c:pt idx="11">
                  <c:v>14971.673625317846</c:v>
                </c:pt>
                <c:pt idx="12">
                  <c:v>14683.949432484682</c:v>
                </c:pt>
                <c:pt idx="13">
                  <c:v>15084.804094614308</c:v>
                </c:pt>
                <c:pt idx="14">
                  <c:v>15485.285219859816</c:v>
                </c:pt>
                <c:pt idx="15">
                  <c:v>15725.64109738632</c:v>
                </c:pt>
                <c:pt idx="16">
                  <c:v>15830.848094357425</c:v>
                </c:pt>
                <c:pt idx="17">
                  <c:v>17637.89083073099</c:v>
                </c:pt>
                <c:pt idx="18">
                  <c:v>17106.540724955332</c:v>
                </c:pt>
                <c:pt idx="19">
                  <c:v>16544.124366419837</c:v>
                </c:pt>
                <c:pt idx="20">
                  <c:v>17000.507158463661</c:v>
                </c:pt>
                <c:pt idx="21">
                  <c:v>17680.807974872361</c:v>
                </c:pt>
                <c:pt idx="22">
                  <c:v>18621.380779147607</c:v>
                </c:pt>
                <c:pt idx="23">
                  <c:v>18591.197464859968</c:v>
                </c:pt>
                <c:pt idx="24">
                  <c:v>19119.658536686158</c:v>
                </c:pt>
                <c:pt idx="25">
                  <c:v>20178.615527613136</c:v>
                </c:pt>
                <c:pt idx="26">
                  <c:v>21231.638209492081</c:v>
                </c:pt>
                <c:pt idx="27">
                  <c:v>23070.715275859326</c:v>
                </c:pt>
                <c:pt idx="28">
                  <c:v>22259.468364745935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9C-4788-A09A-B1FD58B27A1A}"/>
            </c:ext>
          </c:extLst>
        </c:ser>
        <c:ser>
          <c:idx val="1"/>
          <c:order val="1"/>
          <c:tx>
            <c:strRef>
              <c:f>'GPC alcances serie CO2eq'!$C$57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CO2eq'!$D$57:$AF$57</c:f>
              <c:numCache>
                <c:formatCode>_-* #,##0.0_-;\-* #,##0.0_-;_-* "-"??_-;_-@_-</c:formatCode>
                <c:ptCount val="29"/>
                <c:pt idx="0">
                  <c:v>1138.5668774848787</c:v>
                </c:pt>
                <c:pt idx="1">
                  <c:v>698.94576378438762</c:v>
                </c:pt>
                <c:pt idx="2">
                  <c:v>445.85155241917528</c:v>
                </c:pt>
                <c:pt idx="3">
                  <c:v>499.12606531914525</c:v>
                </c:pt>
                <c:pt idx="4">
                  <c:v>798.68901969288265</c:v>
                </c:pt>
                <c:pt idx="5">
                  <c:v>1040.4872263372351</c:v>
                </c:pt>
                <c:pt idx="6">
                  <c:v>1709.3175439852109</c:v>
                </c:pt>
                <c:pt idx="7">
                  <c:v>2433.9576576532545</c:v>
                </c:pt>
                <c:pt idx="8">
                  <c:v>2880.0379965322736</c:v>
                </c:pt>
                <c:pt idx="9">
                  <c:v>3903.7509538944928</c:v>
                </c:pt>
                <c:pt idx="10">
                  <c:v>2732.8416415581655</c:v>
                </c:pt>
                <c:pt idx="11">
                  <c:v>2246.0999190015182</c:v>
                </c:pt>
                <c:pt idx="12">
                  <c:v>2263.2520751330949</c:v>
                </c:pt>
                <c:pt idx="13">
                  <c:v>2907.2242987230247</c:v>
                </c:pt>
                <c:pt idx="14">
                  <c:v>3823.9047215026285</c:v>
                </c:pt>
                <c:pt idx="15">
                  <c:v>2933.0018218788846</c:v>
                </c:pt>
                <c:pt idx="16">
                  <c:v>3289.4264744542465</c:v>
                </c:pt>
                <c:pt idx="17">
                  <c:v>5476.8880581357453</c:v>
                </c:pt>
                <c:pt idx="18">
                  <c:v>5091.7278865026801</c:v>
                </c:pt>
                <c:pt idx="19">
                  <c:v>4633.9622844204141</c:v>
                </c:pt>
                <c:pt idx="20">
                  <c:v>5859.0066117424585</c:v>
                </c:pt>
                <c:pt idx="21">
                  <c:v>6682.2934320005388</c:v>
                </c:pt>
                <c:pt idx="22">
                  <c:v>7100.8406299381859</c:v>
                </c:pt>
                <c:pt idx="23">
                  <c:v>8419.6047409336607</c:v>
                </c:pt>
                <c:pt idx="24">
                  <c:v>7483.9592915144985</c:v>
                </c:pt>
                <c:pt idx="25">
                  <c:v>7423.2619927377782</c:v>
                </c:pt>
                <c:pt idx="26">
                  <c:v>8334.1398297256983</c:v>
                </c:pt>
                <c:pt idx="27">
                  <c:v>7115.9916863793696</c:v>
                </c:pt>
                <c:pt idx="28">
                  <c:v>9614.7888367338346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9C-4788-A09A-B1FD58B27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38496"/>
        <c:axId val="130140032"/>
      </c:barChart>
      <c:catAx>
        <c:axId val="13013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40032"/>
        <c:crosses val="autoZero"/>
        <c:auto val="1"/>
        <c:lblAlgn val="ctr"/>
        <c:lblOffset val="100"/>
        <c:noMultiLvlLbl val="0"/>
      </c:catAx>
      <c:valAx>
        <c:axId val="1301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3849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658805123932179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CO2eq'!$C$92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2574.643241211445</c:v>
                </c:pt>
                <c:pt idx="1">
                  <c:v>2692.059675820768</c:v>
                </c:pt>
                <c:pt idx="2">
                  <c:v>2929.0296110451195</c:v>
                </c:pt>
                <c:pt idx="3">
                  <c:v>3233.8649836987061</c:v>
                </c:pt>
                <c:pt idx="4">
                  <c:v>3648.7642465801237</c:v>
                </c:pt>
                <c:pt idx="5">
                  <c:v>3991.0001063732593</c:v>
                </c:pt>
                <c:pt idx="6">
                  <c:v>4311.3472834828317</c:v>
                </c:pt>
                <c:pt idx="7">
                  <c:v>4509.5059595792254</c:v>
                </c:pt>
                <c:pt idx="8">
                  <c:v>4735.1493954684747</c:v>
                </c:pt>
                <c:pt idx="9">
                  <c:v>4960.4885213281768</c:v>
                </c:pt>
                <c:pt idx="10">
                  <c:v>5087.4422947388421</c:v>
                </c:pt>
                <c:pt idx="11">
                  <c:v>4745.4539023645384</c:v>
                </c:pt>
                <c:pt idx="12">
                  <c:v>4829.2983015017035</c:v>
                </c:pt>
                <c:pt idx="13">
                  <c:v>4824.5139574774339</c:v>
                </c:pt>
                <c:pt idx="14">
                  <c:v>4908.2445892592214</c:v>
                </c:pt>
                <c:pt idx="15">
                  <c:v>5256.8785778588563</c:v>
                </c:pt>
                <c:pt idx="16">
                  <c:v>5101.5811998975023</c:v>
                </c:pt>
                <c:pt idx="17">
                  <c:v>5505.1549117157583</c:v>
                </c:pt>
                <c:pt idx="18">
                  <c:v>5593.1960830132757</c:v>
                </c:pt>
                <c:pt idx="19">
                  <c:v>5773.5702905865182</c:v>
                </c:pt>
                <c:pt idx="20">
                  <c:v>6078.8336541766612</c:v>
                </c:pt>
                <c:pt idx="21">
                  <c:v>6250.34679794558</c:v>
                </c:pt>
                <c:pt idx="22">
                  <c:v>6381.8100724848864</c:v>
                </c:pt>
                <c:pt idx="23">
                  <c:v>6912.0209993795979</c:v>
                </c:pt>
                <c:pt idx="24">
                  <c:v>6735.55527514394</c:v>
                </c:pt>
                <c:pt idx="25">
                  <c:v>7204.719558456487</c:v>
                </c:pt>
                <c:pt idx="26">
                  <c:v>7573.9074623322722</c:v>
                </c:pt>
                <c:pt idx="27">
                  <c:v>7797.2029933325139</c:v>
                </c:pt>
                <c:pt idx="28">
                  <c:v>7978.7440852440304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0F-49F1-B5C3-BFF03AEF6461}"/>
            </c:ext>
          </c:extLst>
        </c:ser>
        <c:ser>
          <c:idx val="1"/>
          <c:order val="1"/>
          <c:tx>
            <c:strRef>
              <c:f>'GPC alcances serie CO2eq'!$C$93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477.53647766777453</c:v>
                </c:pt>
                <c:pt idx="1">
                  <c:v>329.63297609649248</c:v>
                </c:pt>
                <c:pt idx="2">
                  <c:v>219.38965497975903</c:v>
                </c:pt>
                <c:pt idx="3">
                  <c:v>244.03338374232828</c:v>
                </c:pt>
                <c:pt idx="4">
                  <c:v>388.36300311320832</c:v>
                </c:pt>
                <c:pt idx="5">
                  <c:v>532.11017578077144</c:v>
                </c:pt>
                <c:pt idx="6">
                  <c:v>841.86388872869031</c:v>
                </c:pt>
                <c:pt idx="7">
                  <c:v>1185.2664720439341</c:v>
                </c:pt>
                <c:pt idx="8">
                  <c:v>1324.0768964571419</c:v>
                </c:pt>
                <c:pt idx="9">
                  <c:v>1921.5797452810332</c:v>
                </c:pt>
                <c:pt idx="10">
                  <c:v>1320.8975983098048</c:v>
                </c:pt>
                <c:pt idx="11">
                  <c:v>1050.7465748477509</c:v>
                </c:pt>
                <c:pt idx="12">
                  <c:v>1032.248401129443</c:v>
                </c:pt>
                <c:pt idx="13">
                  <c:v>1354.0401043767163</c:v>
                </c:pt>
                <c:pt idx="14">
                  <c:v>1750.0570525988701</c:v>
                </c:pt>
                <c:pt idx="15">
                  <c:v>1292.3360525999087</c:v>
                </c:pt>
                <c:pt idx="16">
                  <c:v>1467.6112603263605</c:v>
                </c:pt>
                <c:pt idx="17">
                  <c:v>2479.1251333376117</c:v>
                </c:pt>
                <c:pt idx="18">
                  <c:v>2297.4107323128201</c:v>
                </c:pt>
                <c:pt idx="19">
                  <c:v>2036.1200941856689</c:v>
                </c:pt>
                <c:pt idx="20">
                  <c:v>2358.4112124951885</c:v>
                </c:pt>
                <c:pt idx="21">
                  <c:v>2791.3414128237005</c:v>
                </c:pt>
                <c:pt idx="22">
                  <c:v>2995.1672807805867</c:v>
                </c:pt>
                <c:pt idx="23">
                  <c:v>3345.2726162324889</c:v>
                </c:pt>
                <c:pt idx="24">
                  <c:v>2989.5404775540146</c:v>
                </c:pt>
                <c:pt idx="25">
                  <c:v>2947.4596332550063</c:v>
                </c:pt>
                <c:pt idx="26">
                  <c:v>3342.6962183583537</c:v>
                </c:pt>
                <c:pt idx="27">
                  <c:v>2696.522220247989</c:v>
                </c:pt>
                <c:pt idx="28">
                  <c:v>3896.5118198551081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0F-49F1-B5C3-BFF03AEF6461}"/>
            </c:ext>
          </c:extLst>
        </c:ser>
        <c:ser>
          <c:idx val="2"/>
          <c:order val="2"/>
          <c:tx>
            <c:strRef>
              <c:f>'GPC alcances serie CO2eq'!$C$94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1651.0389726358944</c:v>
                </c:pt>
                <c:pt idx="1">
                  <c:v>1665.5691112284751</c:v>
                </c:pt>
                <c:pt idx="2">
                  <c:v>2027.6360364963966</c:v>
                </c:pt>
                <c:pt idx="3">
                  <c:v>2300.4398075474137</c:v>
                </c:pt>
                <c:pt idx="4">
                  <c:v>2168.7606075799386</c:v>
                </c:pt>
                <c:pt idx="5">
                  <c:v>2633.2022499268228</c:v>
                </c:pt>
                <c:pt idx="6">
                  <c:v>2710.4879490233297</c:v>
                </c:pt>
                <c:pt idx="7">
                  <c:v>4219.1724618745211</c:v>
                </c:pt>
                <c:pt idx="8">
                  <c:v>3133.0637066389045</c:v>
                </c:pt>
                <c:pt idx="9">
                  <c:v>2761.2410691230007</c:v>
                </c:pt>
                <c:pt idx="10">
                  <c:v>2650.7652677410124</c:v>
                </c:pt>
                <c:pt idx="11">
                  <c:v>3095.6547589134234</c:v>
                </c:pt>
                <c:pt idx="12">
                  <c:v>2601.2548036240605</c:v>
                </c:pt>
                <c:pt idx="13">
                  <c:v>2798.2525471505214</c:v>
                </c:pt>
                <c:pt idx="14">
                  <c:v>2771.7601557459352</c:v>
                </c:pt>
                <c:pt idx="15">
                  <c:v>2478.5198195929142</c:v>
                </c:pt>
                <c:pt idx="16">
                  <c:v>2651.4330765541185</c:v>
                </c:pt>
                <c:pt idx="17">
                  <c:v>3116.9059390105131</c:v>
                </c:pt>
                <c:pt idx="18">
                  <c:v>2988.3190869928926</c:v>
                </c:pt>
                <c:pt idx="19">
                  <c:v>2529.6376513559089</c:v>
                </c:pt>
                <c:pt idx="20">
                  <c:v>2029.5099838786066</c:v>
                </c:pt>
                <c:pt idx="21">
                  <c:v>2403.2347460286278</c:v>
                </c:pt>
                <c:pt idx="22">
                  <c:v>3052.1656052650587</c:v>
                </c:pt>
                <c:pt idx="23">
                  <c:v>2973.2510001037217</c:v>
                </c:pt>
                <c:pt idx="24">
                  <c:v>3206.1848260524553</c:v>
                </c:pt>
                <c:pt idx="25">
                  <c:v>3043.3299459066466</c:v>
                </c:pt>
                <c:pt idx="26">
                  <c:v>3082.5659990902914</c:v>
                </c:pt>
                <c:pt idx="27">
                  <c:v>3181.5380055139458</c:v>
                </c:pt>
                <c:pt idx="28">
                  <c:v>2967.2368514031905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0F-49F1-B5C3-BFF03AEF6461}"/>
            </c:ext>
          </c:extLst>
        </c:ser>
        <c:ser>
          <c:idx val="3"/>
          <c:order val="3"/>
          <c:tx>
            <c:strRef>
              <c:f>'GPC alcances serie CO2eq'!$C$95</c:f>
              <c:strCache>
                <c:ptCount val="1"/>
                <c:pt idx="0">
                  <c:v>Edificios/instalaciones comerciales e institucionales (electricidad)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551.190420935411</c:v>
                </c:pt>
                <c:pt idx="1">
                  <c:v>57.072643276542777</c:v>
                </c:pt>
                <c:pt idx="2">
                  <c:v>35.22502654132191</c:v>
                </c:pt>
                <c:pt idx="3">
                  <c:v>39.610599846886338</c:v>
                </c:pt>
                <c:pt idx="4">
                  <c:v>64.565316660739455</c:v>
                </c:pt>
                <c:pt idx="5">
                  <c:v>80.65551805612624</c:v>
                </c:pt>
                <c:pt idx="6">
                  <c:v>137.9359883362234</c:v>
                </c:pt>
                <c:pt idx="7">
                  <c:v>540.83670717718405</c:v>
                </c:pt>
                <c:pt idx="8">
                  <c:v>682.91929971104605</c:v>
                </c:pt>
                <c:pt idx="9">
                  <c:v>880.63757210536187</c:v>
                </c:pt>
                <c:pt idx="10">
                  <c:v>646.48778998320097</c:v>
                </c:pt>
                <c:pt idx="11">
                  <c:v>548.46668786816952</c:v>
                </c:pt>
                <c:pt idx="12">
                  <c:v>570.69114129033494</c:v>
                </c:pt>
                <c:pt idx="13">
                  <c:v>746.60738666701218</c:v>
                </c:pt>
                <c:pt idx="14">
                  <c:v>1034.5428122727417</c:v>
                </c:pt>
                <c:pt idx="15">
                  <c:v>820.218512595893</c:v>
                </c:pt>
                <c:pt idx="16">
                  <c:v>920.23991145265779</c:v>
                </c:pt>
                <c:pt idx="17">
                  <c:v>1485.4555692352915</c:v>
                </c:pt>
                <c:pt idx="18">
                  <c:v>1410.861537654539</c:v>
                </c:pt>
                <c:pt idx="19">
                  <c:v>1329.5602667797668</c:v>
                </c:pt>
                <c:pt idx="20">
                  <c:v>1808.6081010925093</c:v>
                </c:pt>
                <c:pt idx="21">
                  <c:v>2027.5847527510984</c:v>
                </c:pt>
                <c:pt idx="22">
                  <c:v>2071.8721720757035</c:v>
                </c:pt>
                <c:pt idx="23">
                  <c:v>2677.7375787765641</c:v>
                </c:pt>
                <c:pt idx="24">
                  <c:v>2366.554434612467</c:v>
                </c:pt>
                <c:pt idx="25">
                  <c:v>2371.3732410502989</c:v>
                </c:pt>
                <c:pt idx="26">
                  <c:v>2564.907018695601</c:v>
                </c:pt>
                <c:pt idx="27">
                  <c:v>2207.3518173472276</c:v>
                </c:pt>
                <c:pt idx="28">
                  <c:v>2861.8498615406584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0F-49F1-B5C3-BFF03AEF6461}"/>
            </c:ext>
          </c:extLst>
        </c:ser>
        <c:ser>
          <c:idx val="4"/>
          <c:order val="4"/>
          <c:tx>
            <c:strRef>
              <c:f>'GPC alcances serie CO2eq'!$C$96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73.044933634191224</c:v>
                </c:pt>
                <c:pt idx="1">
                  <c:v>288.27954033239456</c:v>
                </c:pt>
                <c:pt idx="2">
                  <c:v>177.9250771744492</c:v>
                </c:pt>
                <c:pt idx="3">
                  <c:v>200.07703972673821</c:v>
                </c:pt>
                <c:pt idx="4">
                  <c:v>326.12577129441422</c:v>
                </c:pt>
                <c:pt idx="5">
                  <c:v>407.39896271893338</c:v>
                </c:pt>
                <c:pt idx="6">
                  <c:v>696.72825770809061</c:v>
                </c:pt>
                <c:pt idx="7">
                  <c:v>667.32561110200834</c:v>
                </c:pt>
                <c:pt idx="8">
                  <c:v>828.83037324596523</c:v>
                </c:pt>
                <c:pt idx="9">
                  <c:v>1050.6557050516828</c:v>
                </c:pt>
                <c:pt idx="10">
                  <c:v>726.01616502123034</c:v>
                </c:pt>
                <c:pt idx="11">
                  <c:v>616.40944872952207</c:v>
                </c:pt>
                <c:pt idx="12">
                  <c:v>630.94474029945684</c:v>
                </c:pt>
                <c:pt idx="13">
                  <c:v>772.18825014417337</c:v>
                </c:pt>
                <c:pt idx="14">
                  <c:v>994.46839578319896</c:v>
                </c:pt>
                <c:pt idx="15">
                  <c:v>786.01612196588394</c:v>
                </c:pt>
                <c:pt idx="16">
                  <c:v>863.95383122143403</c:v>
                </c:pt>
                <c:pt idx="17">
                  <c:v>1449.9275263077302</c:v>
                </c:pt>
                <c:pt idx="18">
                  <c:v>1324.5586957577643</c:v>
                </c:pt>
                <c:pt idx="19">
                  <c:v>1218.5456964095342</c:v>
                </c:pt>
                <c:pt idx="20">
                  <c:v>1538.2181862461277</c:v>
                </c:pt>
                <c:pt idx="21">
                  <c:v>1696.0634842253946</c:v>
                </c:pt>
                <c:pt idx="22">
                  <c:v>1851.9405365539517</c:v>
                </c:pt>
                <c:pt idx="23">
                  <c:v>2186.1198572006779</c:v>
                </c:pt>
                <c:pt idx="24">
                  <c:v>1912.1737312359946</c:v>
                </c:pt>
                <c:pt idx="25">
                  <c:v>1888.6751815126231</c:v>
                </c:pt>
                <c:pt idx="26">
                  <c:v>2222.5071662107939</c:v>
                </c:pt>
                <c:pt idx="27">
                  <c:v>1994.2932463947404</c:v>
                </c:pt>
                <c:pt idx="28">
                  <c:v>2534.9788230317663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0F-49F1-B5C3-BFF03AEF6461}"/>
            </c:ext>
          </c:extLst>
        </c:ser>
        <c:ser>
          <c:idx val="5"/>
          <c:order val="5"/>
          <c:tx>
            <c:strRef>
              <c:f>'GPC alcances serie CO2eq'!$C$97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1369.9535512501272</c:v>
                </c:pt>
                <c:pt idx="1">
                  <c:v>1440.9607896002976</c:v>
                </c:pt>
                <c:pt idx="2">
                  <c:v>1672.478659350417</c:v>
                </c:pt>
                <c:pt idx="3">
                  <c:v>1871.3762307309553</c:v>
                </c:pt>
                <c:pt idx="4">
                  <c:v>1828.4786933514645</c:v>
                </c:pt>
                <c:pt idx="5">
                  <c:v>1866.3460565599428</c:v>
                </c:pt>
                <c:pt idx="6">
                  <c:v>1761.872613596576</c:v>
                </c:pt>
                <c:pt idx="7">
                  <c:v>1810.3370767417339</c:v>
                </c:pt>
                <c:pt idx="8">
                  <c:v>1702.1427749000875</c:v>
                </c:pt>
                <c:pt idx="9">
                  <c:v>1836.4180499633412</c:v>
                </c:pt>
                <c:pt idx="10">
                  <c:v>1891.8133357167696</c:v>
                </c:pt>
                <c:pt idx="11">
                  <c:v>1957.1292670079292</c:v>
                </c:pt>
                <c:pt idx="12">
                  <c:v>1849.2409124314615</c:v>
                </c:pt>
                <c:pt idx="13">
                  <c:v>1649.0130741680027</c:v>
                </c:pt>
                <c:pt idx="14">
                  <c:v>1762.9539365510468</c:v>
                </c:pt>
                <c:pt idx="15">
                  <c:v>1718.1822457015473</c:v>
                </c:pt>
                <c:pt idx="16">
                  <c:v>1740.698838045834</c:v>
                </c:pt>
                <c:pt idx="17">
                  <c:v>1870.5053723292976</c:v>
                </c:pt>
                <c:pt idx="18">
                  <c:v>1762.619481354712</c:v>
                </c:pt>
                <c:pt idx="19">
                  <c:v>1864.4681457416959</c:v>
                </c:pt>
                <c:pt idx="20">
                  <c:v>1928.0621057683209</c:v>
                </c:pt>
                <c:pt idx="21">
                  <c:v>1954.6983389841907</c:v>
                </c:pt>
                <c:pt idx="22">
                  <c:v>1958.76810674269</c:v>
                </c:pt>
                <c:pt idx="23">
                  <c:v>2056.8304871022342</c:v>
                </c:pt>
                <c:pt idx="24">
                  <c:v>1880.6978274350686</c:v>
                </c:pt>
                <c:pt idx="25">
                  <c:v>1933.6261583675946</c:v>
                </c:pt>
                <c:pt idx="26">
                  <c:v>2008.5829412525914</c:v>
                </c:pt>
                <c:pt idx="27">
                  <c:v>2148.7870397674169</c:v>
                </c:pt>
                <c:pt idx="28">
                  <c:v>2061.087265088931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B0F-49F1-B5C3-BFF03AEF6461}"/>
            </c:ext>
          </c:extLst>
        </c:ser>
        <c:ser>
          <c:idx val="6"/>
          <c:order val="6"/>
          <c:tx>
            <c:strRef>
              <c:f>'GPC alcances serie CO2eq'!$C$98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381.90056453145718</c:v>
                </c:pt>
                <c:pt idx="1">
                  <c:v>393.30828162956669</c:v>
                </c:pt>
                <c:pt idx="2">
                  <c:v>453.28247228100929</c:v>
                </c:pt>
                <c:pt idx="3">
                  <c:v>516.70531175044721</c:v>
                </c:pt>
                <c:pt idx="4">
                  <c:v>579.5416044877104</c:v>
                </c:pt>
                <c:pt idx="5">
                  <c:v>642.13939554809167</c:v>
                </c:pt>
                <c:pt idx="6">
                  <c:v>706.4133639749158</c:v>
                </c:pt>
                <c:pt idx="7">
                  <c:v>802.98931705085533</c:v>
                </c:pt>
                <c:pt idx="8">
                  <c:v>907.26774751265884</c:v>
                </c:pt>
                <c:pt idx="9">
                  <c:v>1009.9430760657906</c:v>
                </c:pt>
                <c:pt idx="10">
                  <c:v>1107.471836100962</c:v>
                </c:pt>
                <c:pt idx="11">
                  <c:v>1204.1053255579559</c:v>
                </c:pt>
                <c:pt idx="12">
                  <c:v>1302.508203332427</c:v>
                </c:pt>
                <c:pt idx="13">
                  <c:v>1393.4100837564797</c:v>
                </c:pt>
                <c:pt idx="14">
                  <c:v>1490.8404972977489</c:v>
                </c:pt>
                <c:pt idx="15">
                  <c:v>1592.3762989250013</c:v>
                </c:pt>
                <c:pt idx="16">
                  <c:v>1698.8216890889998</c:v>
                </c:pt>
                <c:pt idx="17">
                  <c:v>1474.5842415783602</c:v>
                </c:pt>
                <c:pt idx="18">
                  <c:v>1253.1678492250112</c:v>
                </c:pt>
                <c:pt idx="19">
                  <c:v>1021.1003642247929</c:v>
                </c:pt>
                <c:pt idx="20">
                  <c:v>1018.6856784670568</c:v>
                </c:pt>
                <c:pt idx="21">
                  <c:v>1085.0028582885091</c:v>
                </c:pt>
                <c:pt idx="22">
                  <c:v>1128.8884939823668</c:v>
                </c:pt>
                <c:pt idx="23">
                  <c:v>1229.2697712362931</c:v>
                </c:pt>
                <c:pt idx="24">
                  <c:v>1149.8276012152292</c:v>
                </c:pt>
                <c:pt idx="25">
                  <c:v>1401.4754736084392</c:v>
                </c:pt>
                <c:pt idx="26">
                  <c:v>1491.7936559337381</c:v>
                </c:pt>
                <c:pt idx="27">
                  <c:v>1742.7858034821411</c:v>
                </c:pt>
                <c:pt idx="28">
                  <c:v>1965.9042580157145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B0F-49F1-B5C3-BFF03AEF6461}"/>
            </c:ext>
          </c:extLst>
        </c:ser>
        <c:ser>
          <c:idx val="7"/>
          <c:order val="7"/>
          <c:tx>
            <c:strRef>
              <c:f>'GPC alcances serie CO2eq'!$C$99</c:f>
              <c:strCache>
                <c:ptCount val="1"/>
                <c:pt idx="0">
                  <c:v>Edificios/instalaciones comerciales e institucionales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CO2eq'!$D$99:$AF$99</c:f>
              <c:numCache>
                <c:formatCode>_-* #,##0.0_-;\-* #,##0.0_-;_-* "-"??_-;_-@_-</c:formatCode>
                <c:ptCount val="29"/>
                <c:pt idx="0">
                  <c:v>313.36450850748213</c:v>
                </c:pt>
                <c:pt idx="1">
                  <c:v>337.63852513475052</c:v>
                </c:pt>
                <c:pt idx="2">
                  <c:v>392.13503261743864</c:v>
                </c:pt>
                <c:pt idx="3">
                  <c:v>241.26955295974594</c:v>
                </c:pt>
                <c:pt idx="4">
                  <c:v>424.83885631148451</c:v>
                </c:pt>
                <c:pt idx="5">
                  <c:v>438.7417504474015</c:v>
                </c:pt>
                <c:pt idx="6">
                  <c:v>398.87850215958019</c:v>
                </c:pt>
                <c:pt idx="7">
                  <c:v>572.11267648763408</c:v>
                </c:pt>
                <c:pt idx="8">
                  <c:v>326.84774631801037</c:v>
                </c:pt>
                <c:pt idx="9">
                  <c:v>355.22138173387918</c:v>
                </c:pt>
                <c:pt idx="10">
                  <c:v>374.1835868956951</c:v>
                </c:pt>
                <c:pt idx="11">
                  <c:v>330.88895188043892</c:v>
                </c:pt>
                <c:pt idx="12">
                  <c:v>379.22067951929597</c:v>
                </c:pt>
                <c:pt idx="13">
                  <c:v>437.95210003387297</c:v>
                </c:pt>
                <c:pt idx="14">
                  <c:v>533.69256334654563</c:v>
                </c:pt>
                <c:pt idx="15">
                  <c:v>475.03900016210093</c:v>
                </c:pt>
                <c:pt idx="16">
                  <c:v>499.61382394704276</c:v>
                </c:pt>
                <c:pt idx="17">
                  <c:v>579.16591371843083</c:v>
                </c:pt>
                <c:pt idx="18">
                  <c:v>769.20367705050603</c:v>
                </c:pt>
                <c:pt idx="19">
                  <c:v>719.40658070533198</c:v>
                </c:pt>
                <c:pt idx="20">
                  <c:v>961.53666991617729</c:v>
                </c:pt>
                <c:pt idx="21">
                  <c:v>961.95851307630301</c:v>
                </c:pt>
                <c:pt idx="22">
                  <c:v>953.77518404488274</c:v>
                </c:pt>
                <c:pt idx="23">
                  <c:v>736.88401985515145</c:v>
                </c:pt>
                <c:pt idx="24">
                  <c:v>787.96512524147545</c:v>
                </c:pt>
                <c:pt idx="25">
                  <c:v>919.5327975627099</c:v>
                </c:pt>
                <c:pt idx="26">
                  <c:v>1336.4828453088824</c:v>
                </c:pt>
                <c:pt idx="27">
                  <c:v>1519.0139927165924</c:v>
                </c:pt>
                <c:pt idx="28">
                  <c:v>1512.6350178533837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B0F-49F1-B5C3-BFF03AEF6461}"/>
            </c:ext>
          </c:extLst>
        </c:ser>
        <c:ser>
          <c:idx val="8"/>
          <c:order val="8"/>
          <c:tx>
            <c:strRef>
              <c:f>'GPC alcances serie CO2eq'!$C$100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CO2eq'!$D$100:$AF$100</c:f>
              <c:numCache>
                <c:formatCode>_-* #,##0.0_-;\-* #,##0.0_-;_-* "-"??_-;_-@_-</c:formatCode>
                <c:ptCount val="29"/>
                <c:pt idx="0">
                  <c:v>22.049125496156918</c:v>
                </c:pt>
                <c:pt idx="1">
                  <c:v>21.361472334170976</c:v>
                </c:pt>
                <c:pt idx="2">
                  <c:v>22.571362503117374</c:v>
                </c:pt>
                <c:pt idx="3">
                  <c:v>23.201732422493681</c:v>
                </c:pt>
                <c:pt idx="4">
                  <c:v>26.198126029312903</c:v>
                </c:pt>
                <c:pt idx="5">
                  <c:v>29.975501642026039</c:v>
                </c:pt>
                <c:pt idx="6">
                  <c:v>36.378493067638196</c:v>
                </c:pt>
                <c:pt idx="7">
                  <c:v>54.249167064166343</c:v>
                </c:pt>
                <c:pt idx="8">
                  <c:v>54.648166310761503</c:v>
                </c:pt>
                <c:pt idx="9">
                  <c:v>63.537043827177108</c:v>
                </c:pt>
                <c:pt idx="10">
                  <c:v>81.937971019810902</c:v>
                </c:pt>
                <c:pt idx="11">
                  <c:v>96.774708017517867</c:v>
                </c:pt>
                <c:pt idx="12">
                  <c:v>102.09141954354244</c:v>
                </c:pt>
                <c:pt idx="13">
                  <c:v>121.95591220903447</c:v>
                </c:pt>
                <c:pt idx="14">
                  <c:v>138.47711421074101</c:v>
                </c:pt>
                <c:pt idx="15">
                  <c:v>160.98719419467912</c:v>
                </c:pt>
                <c:pt idx="16">
                  <c:v>189.14401494748381</c:v>
                </c:pt>
                <c:pt idx="17">
                  <c:v>232.54044109377296</c:v>
                </c:pt>
                <c:pt idx="18">
                  <c:v>292.52324965686608</c:v>
                </c:pt>
                <c:pt idx="19">
                  <c:v>341.66156196921116</c:v>
                </c:pt>
                <c:pt idx="20">
                  <c:v>399.19786011798612</c:v>
                </c:pt>
                <c:pt idx="21">
                  <c:v>473.67246749282378</c:v>
                </c:pt>
                <c:pt idx="22">
                  <c:v>548.56210857996109</c:v>
                </c:pt>
                <c:pt idx="23">
                  <c:v>612.56890930340899</c:v>
                </c:pt>
                <c:pt idx="24">
                  <c:v>697.48157479879137</c:v>
                </c:pt>
                <c:pt idx="25">
                  <c:v>759.71123137519237</c:v>
                </c:pt>
                <c:pt idx="26">
                  <c:v>847.64033483786341</c:v>
                </c:pt>
                <c:pt idx="27">
                  <c:v>969.6437572315823</c:v>
                </c:pt>
                <c:pt idx="28">
                  <c:v>1076.0588827979816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B0F-49F1-B5C3-BFF03AEF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1541248"/>
        <c:axId val="131547136"/>
      </c:barChart>
      <c:catAx>
        <c:axId val="13154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47136"/>
        <c:crosses val="autoZero"/>
        <c:auto val="1"/>
        <c:lblAlgn val="ctr"/>
        <c:lblOffset val="100"/>
        <c:noMultiLvlLbl val="0"/>
      </c:catAx>
      <c:valAx>
        <c:axId val="1315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4124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Metropolitana</a:t>
            </a:r>
            <a:endParaRPr lang="es-CL">
              <a:effectLst/>
            </a:endParaRP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3359.0295860159895</c:v>
                </c:pt>
                <c:pt idx="1">
                  <c:v>3462.9714290385341</c:v>
                </c:pt>
                <c:pt idx="2">
                  <c:v>4106.3350039067736</c:v>
                </c:pt>
                <c:pt idx="3">
                  <c:v>4428.4149152655509</c:v>
                </c:pt>
                <c:pt idx="4">
                  <c:v>4441.6315432690608</c:v>
                </c:pt>
                <c:pt idx="5">
                  <c:v>4952.770650960184</c:v>
                </c:pt>
                <c:pt idx="6">
                  <c:v>4898.604317482369</c:v>
                </c:pt>
                <c:pt idx="7">
                  <c:v>6689.4712644977017</c:v>
                </c:pt>
                <c:pt idx="8">
                  <c:v>5508.8684378363196</c:v>
                </c:pt>
                <c:pt idx="9">
                  <c:v>5445.0813240487323</c:v>
                </c:pt>
                <c:pt idx="10">
                  <c:v>5602.0143293333012</c:v>
                </c:pt>
                <c:pt idx="11">
                  <c:v>6081.1491997651101</c:v>
                </c:pt>
                <c:pt idx="12">
                  <c:v>5565.4274072806065</c:v>
                </c:pt>
                <c:pt idx="13">
                  <c:v>5851.8642240187428</c:v>
                </c:pt>
                <c:pt idx="14">
                  <c:v>5915.7759788949988</c:v>
                </c:pt>
                <c:pt idx="15">
                  <c:v>5387.4985581733199</c:v>
                </c:pt>
                <c:pt idx="16">
                  <c:v>5333.8186820966612</c:v>
                </c:pt>
                <c:pt idx="17">
                  <c:v>6730.4341414881701</c:v>
                </c:pt>
                <c:pt idx="18">
                  <c:v>6362.6481267459894</c:v>
                </c:pt>
                <c:pt idx="19">
                  <c:v>5827.9315047458158</c:v>
                </c:pt>
                <c:pt idx="20">
                  <c:v>5951.7475497624719</c:v>
                </c:pt>
                <c:pt idx="21">
                  <c:v>6371.2454957257987</c:v>
                </c:pt>
                <c:pt idx="22">
                  <c:v>6908.4918654904704</c:v>
                </c:pt>
                <c:pt idx="23">
                  <c:v>6192.0905496060823</c:v>
                </c:pt>
                <c:pt idx="24">
                  <c:v>6542.4267418791114</c:v>
                </c:pt>
                <c:pt idx="25">
                  <c:v>7017.4120545661808</c:v>
                </c:pt>
                <c:pt idx="26">
                  <c:v>7176.055940256977</c:v>
                </c:pt>
                <c:pt idx="27">
                  <c:v>7826.1224300591139</c:v>
                </c:pt>
                <c:pt idx="28">
                  <c:v>7095.6528850738687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3F-44BC-8671-4EDA88FAFFB6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3001.1642242336507</c:v>
                </c:pt>
                <c:pt idx="1">
                  <c:v>3022.4240735711519</c:v>
                </c:pt>
                <c:pt idx="2">
                  <c:v>3341.5118432838722</c:v>
                </c:pt>
                <c:pt idx="3">
                  <c:v>3718.4223077747874</c:v>
                </c:pt>
                <c:pt idx="4">
                  <c:v>4122.1102772506893</c:v>
                </c:pt>
                <c:pt idx="5">
                  <c:v>4572.2995529015079</c:v>
                </c:pt>
                <c:pt idx="6">
                  <c:v>4972.3670257946833</c:v>
                </c:pt>
                <c:pt idx="7">
                  <c:v>5311.3213463033235</c:v>
                </c:pt>
                <c:pt idx="8">
                  <c:v>5549.6568468196801</c:v>
                </c:pt>
                <c:pt idx="9">
                  <c:v>5735.3869067229261</c:v>
                </c:pt>
                <c:pt idx="10">
                  <c:v>5827.4884255073039</c:v>
                </c:pt>
                <c:pt idx="11">
                  <c:v>5567.369590847039</c:v>
                </c:pt>
                <c:pt idx="12">
                  <c:v>5588.344552827868</c:v>
                </c:pt>
                <c:pt idx="13">
                  <c:v>5496.0966355862101</c:v>
                </c:pt>
                <c:pt idx="14">
                  <c:v>5643.7477367053589</c:v>
                </c:pt>
                <c:pt idx="15">
                  <c:v>6097.9414685561833</c:v>
                </c:pt>
                <c:pt idx="16">
                  <c:v>5880.7805752012455</c:v>
                </c:pt>
                <c:pt idx="17">
                  <c:v>6341.5572641955969</c:v>
                </c:pt>
                <c:pt idx="18">
                  <c:v>6584.6970916166474</c:v>
                </c:pt>
                <c:pt idx="19">
                  <c:v>6606.8031981694367</c:v>
                </c:pt>
                <c:pt idx="20">
                  <c:v>6859.4704911966373</c:v>
                </c:pt>
                <c:pt idx="21">
                  <c:v>7010.4153868661579</c:v>
                </c:pt>
                <c:pt idx="22">
                  <c:v>7305.8853597429861</c:v>
                </c:pt>
                <c:pt idx="23">
                  <c:v>7787.870879119936</c:v>
                </c:pt>
                <c:pt idx="24">
                  <c:v>7579.0184534047648</c:v>
                </c:pt>
                <c:pt idx="25">
                  <c:v>8363.5625006803148</c:v>
                </c:pt>
                <c:pt idx="26">
                  <c:v>8624.1285609234546</c:v>
                </c:pt>
                <c:pt idx="27">
                  <c:v>8879.3917757406944</c:v>
                </c:pt>
                <c:pt idx="28">
                  <c:v>9253.570428810166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E3F-44BC-8671-4EDA88FAFFB6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473.14525982198506</c:v>
                </c:pt>
                <c:pt idx="1">
                  <c:v>501.47960429863247</c:v>
                </c:pt>
                <c:pt idx="2">
                  <c:v>578.24193121254734</c:v>
                </c:pt>
                <c:pt idx="3">
                  <c:v>646.09659279105108</c:v>
                </c:pt>
                <c:pt idx="4">
                  <c:v>714.52060941290335</c:v>
                </c:pt>
                <c:pt idx="5">
                  <c:v>769.22115855673007</c:v>
                </c:pt>
                <c:pt idx="6">
                  <c:v>824.11072673840374</c:v>
                </c:pt>
                <c:pt idx="7">
                  <c:v>930.93081606569581</c:v>
                </c:pt>
                <c:pt idx="8">
                  <c:v>1044.8756269840239</c:v>
                </c:pt>
                <c:pt idx="9">
                  <c:v>1138.534923772294</c:v>
                </c:pt>
                <c:pt idx="10">
                  <c:v>1227.9189559405083</c:v>
                </c:pt>
                <c:pt idx="11">
                  <c:v>1676.7258247839404</c:v>
                </c:pt>
                <c:pt idx="12">
                  <c:v>1948.6826123035837</c:v>
                </c:pt>
                <c:pt idx="13">
                  <c:v>2032.0050001181207</c:v>
                </c:pt>
                <c:pt idx="14">
                  <c:v>2136.42714592527</c:v>
                </c:pt>
                <c:pt idx="15">
                  <c:v>2291.1846163173809</c:v>
                </c:pt>
                <c:pt idx="16">
                  <c:v>2489.02858087614</c:v>
                </c:pt>
                <c:pt idx="17">
                  <c:v>2287.2680188790364</c:v>
                </c:pt>
                <c:pt idx="18">
                  <c:v>2020.6900132852579</c:v>
                </c:pt>
                <c:pt idx="19">
                  <c:v>1758.5139652777948</c:v>
                </c:pt>
                <c:pt idx="20">
                  <c:v>1854.5369203733619</c:v>
                </c:pt>
                <c:pt idx="21">
                  <c:v>1941.6502226233301</c:v>
                </c:pt>
                <c:pt idx="22">
                  <c:v>1979.4604021162847</c:v>
                </c:pt>
                <c:pt idx="23">
                  <c:v>2152.0467884790223</c:v>
                </c:pt>
                <c:pt idx="24">
                  <c:v>2157.3411148658083</c:v>
                </c:pt>
                <c:pt idx="25">
                  <c:v>2512.9372882730645</c:v>
                </c:pt>
                <c:pt idx="26">
                  <c:v>2658.0576010839977</c:v>
                </c:pt>
                <c:pt idx="27">
                  <c:v>2852.1074303410078</c:v>
                </c:pt>
                <c:pt idx="28">
                  <c:v>3060.791579847406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E3F-44BC-8671-4EDA88FAFFB6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275.39302248093838</c:v>
                </c:pt>
                <c:pt idx="1">
                  <c:v>315.46448547574988</c:v>
                </c:pt>
                <c:pt idx="2">
                  <c:v>341.88858497830057</c:v>
                </c:pt>
                <c:pt idx="3">
                  <c:v>351.56755842737539</c:v>
                </c:pt>
                <c:pt idx="4">
                  <c:v>376.71273996066321</c:v>
                </c:pt>
                <c:pt idx="5">
                  <c:v>414.11239130901151</c:v>
                </c:pt>
                <c:pt idx="6">
                  <c:v>410.27521231043465</c:v>
                </c:pt>
                <c:pt idx="7">
                  <c:v>442.64594804941044</c:v>
                </c:pt>
                <c:pt idx="8">
                  <c:v>502.72000430149853</c:v>
                </c:pt>
                <c:pt idx="9">
                  <c:v>437.09604848925096</c:v>
                </c:pt>
                <c:pt idx="10">
                  <c:v>473.95405813823021</c:v>
                </c:pt>
                <c:pt idx="11">
                  <c:v>488.27224351235606</c:v>
                </c:pt>
                <c:pt idx="12">
                  <c:v>509.60021817363679</c:v>
                </c:pt>
                <c:pt idx="13">
                  <c:v>532.81237798319671</c:v>
                </c:pt>
                <c:pt idx="14">
                  <c:v>571.67292273046689</c:v>
                </c:pt>
                <c:pt idx="15">
                  <c:v>610.09952567299968</c:v>
                </c:pt>
                <c:pt idx="16">
                  <c:v>633.21732319901412</c:v>
                </c:pt>
                <c:pt idx="17">
                  <c:v>717.83536477943812</c:v>
                </c:pt>
                <c:pt idx="18">
                  <c:v>758.07047758699844</c:v>
                </c:pt>
                <c:pt idx="19">
                  <c:v>752.50358608284046</c:v>
                </c:pt>
                <c:pt idx="20">
                  <c:v>796.08025754781534</c:v>
                </c:pt>
                <c:pt idx="21">
                  <c:v>873.08906033743369</c:v>
                </c:pt>
                <c:pt idx="22">
                  <c:v>951.06217157113542</c:v>
                </c:pt>
                <c:pt idx="23">
                  <c:v>1020.4579424941298</c:v>
                </c:pt>
                <c:pt idx="24">
                  <c:v>1085.0303989849765</c:v>
                </c:pt>
                <c:pt idx="25">
                  <c:v>887.28147650772996</c:v>
                </c:pt>
                <c:pt idx="26">
                  <c:v>1330.0345328929118</c:v>
                </c:pt>
                <c:pt idx="27">
                  <c:v>1380.7624734215483</c:v>
                </c:pt>
                <c:pt idx="28">
                  <c:v>1387.1526794085637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E3F-44BC-8671-4EDA88FAFFB6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608.05695384895921</c:v>
                </c:pt>
                <c:pt idx="1">
                  <c:v>634.30191471265096</c:v>
                </c:pt>
                <c:pt idx="2">
                  <c:v>664.93132285805518</c:v>
                </c:pt>
                <c:pt idx="3">
                  <c:v>701.90849617228992</c:v>
                </c:pt>
                <c:pt idx="4">
                  <c:v>740.55934913040164</c:v>
                </c:pt>
                <c:pt idx="5">
                  <c:v>774.82593524558786</c:v>
                </c:pt>
                <c:pt idx="6">
                  <c:v>818.30146220747031</c:v>
                </c:pt>
                <c:pt idx="7">
                  <c:v>889.50058162442099</c:v>
                </c:pt>
                <c:pt idx="8">
                  <c:v>884.6773723269381</c:v>
                </c:pt>
                <c:pt idx="9">
                  <c:v>924.41168702758148</c:v>
                </c:pt>
                <c:pt idx="10">
                  <c:v>918.9451417828991</c:v>
                </c:pt>
                <c:pt idx="11">
                  <c:v>879.58959375325674</c:v>
                </c:pt>
                <c:pt idx="12">
                  <c:v>917.87383472466956</c:v>
                </c:pt>
                <c:pt idx="13">
                  <c:v>902.73362406035176</c:v>
                </c:pt>
                <c:pt idx="14">
                  <c:v>994.02880186179948</c:v>
                </c:pt>
                <c:pt idx="15">
                  <c:v>1033.3169131920331</c:v>
                </c:pt>
                <c:pt idx="16">
                  <c:v>1102.5750415346658</c:v>
                </c:pt>
                <c:pt idx="17">
                  <c:v>1173.784094292781</c:v>
                </c:pt>
                <c:pt idx="18">
                  <c:v>1157.1332766519752</c:v>
                </c:pt>
                <c:pt idx="19">
                  <c:v>1125.6137195087451</c:v>
                </c:pt>
                <c:pt idx="20">
                  <c:v>1119.1734912403956</c:v>
                </c:pt>
                <c:pt idx="21">
                  <c:v>1090.1716352137478</c:v>
                </c:pt>
                <c:pt idx="22">
                  <c:v>1145.3468457370163</c:v>
                </c:pt>
                <c:pt idx="23">
                  <c:v>1096.5612618020482</c:v>
                </c:pt>
                <c:pt idx="24">
                  <c:v>1039.9382689398415</c:v>
                </c:pt>
                <c:pt idx="25">
                  <c:v>1056.8314601937332</c:v>
                </c:pt>
                <c:pt idx="26">
                  <c:v>1058.365863078285</c:v>
                </c:pt>
                <c:pt idx="27">
                  <c:v>1048.8335050704</c:v>
                </c:pt>
                <c:pt idx="28">
                  <c:v>1070.1140625768537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E3F-44BC-8671-4EDA88FAFFB6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288.35795961625354</c:v>
                </c:pt>
                <c:pt idx="1">
                  <c:v>368.02999430300781</c:v>
                </c:pt>
                <c:pt idx="2">
                  <c:v>348.18251301733807</c:v>
                </c:pt>
                <c:pt idx="3">
                  <c:v>247.52428130197373</c:v>
                </c:pt>
                <c:pt idx="4">
                  <c:v>312.25528037518353</c:v>
                </c:pt>
                <c:pt idx="5">
                  <c:v>226.56821692725273</c:v>
                </c:pt>
                <c:pt idx="6">
                  <c:v>232.73465481509743</c:v>
                </c:pt>
                <c:pt idx="7">
                  <c:v>226.09710455186811</c:v>
                </c:pt>
                <c:pt idx="8">
                  <c:v>252.53617360496378</c:v>
                </c:pt>
                <c:pt idx="9">
                  <c:v>262.27015199181756</c:v>
                </c:pt>
                <c:pt idx="10">
                  <c:v>282.50660539045566</c:v>
                </c:pt>
                <c:pt idx="11">
                  <c:v>278.56717265614378</c:v>
                </c:pt>
                <c:pt idx="12">
                  <c:v>154.02080717431508</c:v>
                </c:pt>
                <c:pt idx="13">
                  <c:v>269.29223284768642</c:v>
                </c:pt>
                <c:pt idx="14">
                  <c:v>223.63263374192053</c:v>
                </c:pt>
                <c:pt idx="15">
                  <c:v>305.60001547440248</c:v>
                </c:pt>
                <c:pt idx="16">
                  <c:v>391.42789144969828</c:v>
                </c:pt>
                <c:pt idx="17">
                  <c:v>387.01194709596825</c:v>
                </c:pt>
                <c:pt idx="18">
                  <c:v>223.30173906846494</c:v>
                </c:pt>
                <c:pt idx="19">
                  <c:v>472.75839263520464</c:v>
                </c:pt>
                <c:pt idx="20">
                  <c:v>419.49844834297858</c:v>
                </c:pt>
                <c:pt idx="21">
                  <c:v>394.23617410589253</c:v>
                </c:pt>
                <c:pt idx="22">
                  <c:v>331.13413448971448</c:v>
                </c:pt>
                <c:pt idx="23">
                  <c:v>342.17004335874873</c:v>
                </c:pt>
                <c:pt idx="24">
                  <c:v>715.90355861165403</c:v>
                </c:pt>
                <c:pt idx="25">
                  <c:v>340.59074739211195</c:v>
                </c:pt>
                <c:pt idx="26">
                  <c:v>384.99571125645605</c:v>
                </c:pt>
                <c:pt idx="27">
                  <c:v>1083.4976612265609</c:v>
                </c:pt>
                <c:pt idx="28">
                  <c:v>392.18672902907838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E3F-44BC-8671-4EDA88FAF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1873024"/>
        <c:axId val="131874816"/>
      </c:barChart>
      <c:catAx>
        <c:axId val="1318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4816"/>
        <c:crosses val="autoZero"/>
        <c:auto val="1"/>
        <c:lblAlgn val="ctr"/>
        <c:lblOffset val="100"/>
        <c:noMultiLvlLbl val="0"/>
      </c:catAx>
      <c:valAx>
        <c:axId val="1318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302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62A-4E8E-9CF7-9AA56669631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62A-4E8E-9CF7-9AA56669631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62A-4E8E-9CF7-9AA56669631C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62A-4E8E-9CF7-9AA56669631C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62A-4E8E-9CF7-9AA56669631C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62A-4E8E-9CF7-9AA5666963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7095.6528850738687</c:v>
                </c:pt>
                <c:pt idx="1">
                  <c:v>9253.570428810166</c:v>
                </c:pt>
                <c:pt idx="2" formatCode="_-* #,##0.00_-;\-* #,##0.00_-;_-* &quot;-&quot;??_-;_-@_-">
                  <c:v>3060.791579847406</c:v>
                </c:pt>
                <c:pt idx="3">
                  <c:v>1387.1526794085637</c:v>
                </c:pt>
                <c:pt idx="4">
                  <c:v>1070.1140625768537</c:v>
                </c:pt>
                <c:pt idx="5">
                  <c:v>392.18672902907838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62A-4E8E-9CF7-9AA56669631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FC8-4716-97F3-2699F09C93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FC8-4716-97F3-2699F09C93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FC8-4716-97F3-2699F09C93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FC8-4716-97F3-2699F09C93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FC8-4716-97F3-2699F09C936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FC8-4716-97F3-2699F09C936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FC8-4716-97F3-2699F09C93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6675.4824258633307</c:v>
                </c:pt>
                <c:pt idx="1">
                  <c:v>9253.570428810166</c:v>
                </c:pt>
                <c:pt idx="2" formatCode="_-* #,##0.00_-;\-* #,##0.00_-;_-* &quot;-&quot;??_-;_-@_-">
                  <c:v>3060.791579847406</c:v>
                </c:pt>
                <c:pt idx="3">
                  <c:v>9328.7242163256778</c:v>
                </c:pt>
                <c:pt idx="4">
                  <c:v>286.06462040815615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BFC8-4716-97F3-2699F09C936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3339.7420613363947</c:v>
                </c:pt>
                <c:pt idx="1">
                  <c:v>3450.8265046333222</c:v>
                </c:pt>
                <c:pt idx="2">
                  <c:v>4098.9644717774199</c:v>
                </c:pt>
                <c:pt idx="3">
                  <c:v>4419.452315914793</c:v>
                </c:pt>
                <c:pt idx="4">
                  <c:v>4428.8264657071022</c:v>
                </c:pt>
                <c:pt idx="5">
                  <c:v>4944.2506024356717</c:v>
                </c:pt>
                <c:pt idx="6">
                  <c:v>4876.2048574399232</c:v>
                </c:pt>
                <c:pt idx="7">
                  <c:v>6606.0845709521709</c:v>
                </c:pt>
                <c:pt idx="8">
                  <c:v>5166.2534008287621</c:v>
                </c:pt>
                <c:pt idx="9">
                  <c:v>4956.8411176540694</c:v>
                </c:pt>
                <c:pt idx="10">
                  <c:v>4920.5323531631166</c:v>
                </c:pt>
                <c:pt idx="11">
                  <c:v>5387.0842739702539</c:v>
                </c:pt>
                <c:pt idx="12">
                  <c:v>4833.0671935332357</c:v>
                </c:pt>
                <c:pt idx="13">
                  <c:v>4888.1069467520292</c:v>
                </c:pt>
                <c:pt idx="14">
                  <c:v>5070.9285540791152</c:v>
                </c:pt>
                <c:pt idx="15">
                  <c:v>4674.5382459755083</c:v>
                </c:pt>
                <c:pt idx="16">
                  <c:v>4894.6615265271848</c:v>
                </c:pt>
                <c:pt idx="17">
                  <c:v>5655.6770023496601</c:v>
                </c:pt>
                <c:pt idx="18">
                  <c:v>5560.3330967473121</c:v>
                </c:pt>
                <c:pt idx="19">
                  <c:v>5171.4640136991866</c:v>
                </c:pt>
                <c:pt idx="20">
                  <c:v>5060.443191732913</c:v>
                </c:pt>
                <c:pt idx="21">
                  <c:v>5473.1524171941983</c:v>
                </c:pt>
                <c:pt idx="22">
                  <c:v>6151.3624568085761</c:v>
                </c:pt>
                <c:pt idx="23">
                  <c:v>5976.3853828468036</c:v>
                </c:pt>
                <c:pt idx="24">
                  <c:v>6054.7019130921235</c:v>
                </c:pt>
                <c:pt idx="25">
                  <c:v>6083.4559404407491</c:v>
                </c:pt>
                <c:pt idx="26">
                  <c:v>6582.569097402763</c:v>
                </c:pt>
                <c:pt idx="27">
                  <c:v>6990.7955384268771</c:v>
                </c:pt>
                <c:pt idx="28">
                  <c:v>6675.4824258633307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917-4D37-B3A7-82B62F2F1363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3001.1642242336507</c:v>
                </c:pt>
                <c:pt idx="1">
                  <c:v>3022.4240735711519</c:v>
                </c:pt>
                <c:pt idx="2">
                  <c:v>3341.5118432838722</c:v>
                </c:pt>
                <c:pt idx="3">
                  <c:v>3718.4223077747874</c:v>
                </c:pt>
                <c:pt idx="4">
                  <c:v>4122.1102772506893</c:v>
                </c:pt>
                <c:pt idx="5">
                  <c:v>4572.2995529015079</c:v>
                </c:pt>
                <c:pt idx="6">
                  <c:v>4972.3670257946833</c:v>
                </c:pt>
                <c:pt idx="7">
                  <c:v>5311.3213463033235</c:v>
                </c:pt>
                <c:pt idx="8">
                  <c:v>5549.6568468196801</c:v>
                </c:pt>
                <c:pt idx="9">
                  <c:v>5735.3869067229261</c:v>
                </c:pt>
                <c:pt idx="10">
                  <c:v>5827.4884255073039</c:v>
                </c:pt>
                <c:pt idx="11">
                  <c:v>5567.369590847039</c:v>
                </c:pt>
                <c:pt idx="12">
                  <c:v>5588.344552827868</c:v>
                </c:pt>
                <c:pt idx="13">
                  <c:v>5496.0966355862101</c:v>
                </c:pt>
                <c:pt idx="14">
                  <c:v>5643.7477367053589</c:v>
                </c:pt>
                <c:pt idx="15">
                  <c:v>6097.9414685561833</c:v>
                </c:pt>
                <c:pt idx="16">
                  <c:v>5880.7805752012455</c:v>
                </c:pt>
                <c:pt idx="17">
                  <c:v>6341.5572641955969</c:v>
                </c:pt>
                <c:pt idx="18">
                  <c:v>6584.6970916166474</c:v>
                </c:pt>
                <c:pt idx="19">
                  <c:v>6606.8031981694367</c:v>
                </c:pt>
                <c:pt idx="20">
                  <c:v>6859.4704911966373</c:v>
                </c:pt>
                <c:pt idx="21">
                  <c:v>7010.4153868661579</c:v>
                </c:pt>
                <c:pt idx="22">
                  <c:v>7305.8853597429861</c:v>
                </c:pt>
                <c:pt idx="23">
                  <c:v>7787.870879119936</c:v>
                </c:pt>
                <c:pt idx="24">
                  <c:v>7579.0184534047648</c:v>
                </c:pt>
                <c:pt idx="25">
                  <c:v>8363.5625006803148</c:v>
                </c:pt>
                <c:pt idx="26">
                  <c:v>8624.1285609234546</c:v>
                </c:pt>
                <c:pt idx="27">
                  <c:v>8879.3917757406944</c:v>
                </c:pt>
                <c:pt idx="28">
                  <c:v>9253.570428810166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917-4D37-B3A7-82B62F2F1363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473.14525982198506</c:v>
                </c:pt>
                <c:pt idx="1">
                  <c:v>501.47960429863247</c:v>
                </c:pt>
                <c:pt idx="2">
                  <c:v>578.24193121254734</c:v>
                </c:pt>
                <c:pt idx="3">
                  <c:v>646.09659279105108</c:v>
                </c:pt>
                <c:pt idx="4">
                  <c:v>714.52060941290335</c:v>
                </c:pt>
                <c:pt idx="5">
                  <c:v>769.22115855673007</c:v>
                </c:pt>
                <c:pt idx="6">
                  <c:v>824.11072673840374</c:v>
                </c:pt>
                <c:pt idx="7">
                  <c:v>930.93081606569581</c:v>
                </c:pt>
                <c:pt idx="8">
                  <c:v>1044.8756269840239</c:v>
                </c:pt>
                <c:pt idx="9">
                  <c:v>1138.534923772294</c:v>
                </c:pt>
                <c:pt idx="10">
                  <c:v>1227.9189559405083</c:v>
                </c:pt>
                <c:pt idx="11">
                  <c:v>1676.7258247839404</c:v>
                </c:pt>
                <c:pt idx="12">
                  <c:v>1948.6826123035837</c:v>
                </c:pt>
                <c:pt idx="13">
                  <c:v>2032.0050001181207</c:v>
                </c:pt>
                <c:pt idx="14">
                  <c:v>2136.42714592527</c:v>
                </c:pt>
                <c:pt idx="15">
                  <c:v>2291.1846163173809</c:v>
                </c:pt>
                <c:pt idx="16">
                  <c:v>2489.02858087614</c:v>
                </c:pt>
                <c:pt idx="17">
                  <c:v>2287.2680188790364</c:v>
                </c:pt>
                <c:pt idx="18">
                  <c:v>2020.6900132852579</c:v>
                </c:pt>
                <c:pt idx="19">
                  <c:v>1758.5139652777948</c:v>
                </c:pt>
                <c:pt idx="20">
                  <c:v>1854.5369203733619</c:v>
                </c:pt>
                <c:pt idx="21">
                  <c:v>1941.6502226233301</c:v>
                </c:pt>
                <c:pt idx="22">
                  <c:v>1979.4604021162847</c:v>
                </c:pt>
                <c:pt idx="23">
                  <c:v>2152.0467884790223</c:v>
                </c:pt>
                <c:pt idx="24">
                  <c:v>2157.3411148658083</c:v>
                </c:pt>
                <c:pt idx="25">
                  <c:v>2512.9372882730645</c:v>
                </c:pt>
                <c:pt idx="26">
                  <c:v>2658.0576010839977</c:v>
                </c:pt>
                <c:pt idx="27">
                  <c:v>2852.1074303410078</c:v>
                </c:pt>
                <c:pt idx="28">
                  <c:v>3060.791579847406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917-4D37-B3A7-82B62F2F1363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1108.8514937033156</c:v>
                </c:pt>
                <c:pt idx="1">
                  <c:v>678.9300260770865</c:v>
                </c:pt>
                <c:pt idx="2">
                  <c:v>434.61672642971013</c:v>
                </c:pt>
                <c:pt idx="3">
                  <c:v>485.94242351439112</c:v>
                </c:pt>
                <c:pt idx="4">
                  <c:v>782.65541406674743</c:v>
                </c:pt>
                <c:pt idx="5">
                  <c:v>1024.3799727905532</c:v>
                </c:pt>
                <c:pt idx="6">
                  <c:v>1683.9053589897953</c:v>
                </c:pt>
                <c:pt idx="7">
                  <c:v>2404.0418124107932</c:v>
                </c:pt>
                <c:pt idx="8">
                  <c:v>2849.4156991683126</c:v>
                </c:pt>
                <c:pt idx="9">
                  <c:v>3868.5111876468818</c:v>
                </c:pt>
                <c:pt idx="10">
                  <c:v>2706.1089224182747</c:v>
                </c:pt>
                <c:pt idx="11">
                  <c:v>2224.3727089602612</c:v>
                </c:pt>
                <c:pt idx="12">
                  <c:v>2244.2372375156037</c:v>
                </c:pt>
                <c:pt idx="13">
                  <c:v>2883.8855270668914</c:v>
                </c:pt>
                <c:pt idx="14">
                  <c:v>3795.5782803344246</c:v>
                </c:pt>
                <c:pt idx="15">
                  <c:v>2912.5876194395091</c:v>
                </c:pt>
                <c:pt idx="16">
                  <c:v>3265.4941702969768</c:v>
                </c:pt>
                <c:pt idx="17">
                  <c:v>5437.5403457621223</c:v>
                </c:pt>
                <c:pt idx="18">
                  <c:v>5054.4856745987599</c:v>
                </c:pt>
                <c:pt idx="19">
                  <c:v>4600.7797134466982</c:v>
                </c:pt>
                <c:pt idx="20">
                  <c:v>5725.1480328124799</c:v>
                </c:pt>
                <c:pt idx="21">
                  <c:v>6540.9438466463398</c:v>
                </c:pt>
                <c:pt idx="22">
                  <c:v>6955.1769390138061</c:v>
                </c:pt>
                <c:pt idx="23">
                  <c:v>8250.6133751058733</c:v>
                </c:pt>
                <c:pt idx="24">
                  <c:v>7299.9504073907028</c:v>
                </c:pt>
                <c:pt idx="25">
                  <c:v>7231.0026200660232</c:v>
                </c:pt>
                <c:pt idx="26">
                  <c:v>8147.229853966538</c:v>
                </c:pt>
                <c:pt idx="27">
                  <c:v>6940.7488731448693</c:v>
                </c:pt>
                <c:pt idx="28">
                  <c:v>9328.7242163256778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917-4D37-B3A7-82B62F2F1363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29.715383781563169</c:v>
                </c:pt>
                <c:pt idx="1">
                  <c:v>20.015737707301167</c:v>
                </c:pt>
                <c:pt idx="2">
                  <c:v>11.234825989465145</c:v>
                </c:pt>
                <c:pt idx="3">
                  <c:v>13.183641804754105</c:v>
                </c:pt>
                <c:pt idx="4">
                  <c:v>16.033605626135206</c:v>
                </c:pt>
                <c:pt idx="5">
                  <c:v>16.107253546681971</c:v>
                </c:pt>
                <c:pt idx="6">
                  <c:v>25.412184995415501</c:v>
                </c:pt>
                <c:pt idx="7">
                  <c:v>29.915845242461295</c:v>
                </c:pt>
                <c:pt idx="8">
                  <c:v>30.622297363961149</c:v>
                </c:pt>
                <c:pt idx="9">
                  <c:v>35.23976624761103</c:v>
                </c:pt>
                <c:pt idx="10">
                  <c:v>26.732719139890989</c:v>
                </c:pt>
                <c:pt idx="11">
                  <c:v>21.72721004125696</c:v>
                </c:pt>
                <c:pt idx="12">
                  <c:v>19.014837617490933</c:v>
                </c:pt>
                <c:pt idx="13">
                  <c:v>23.338771656133456</c:v>
                </c:pt>
                <c:pt idx="14">
                  <c:v>28.326441168203708</c:v>
                </c:pt>
                <c:pt idx="15">
                  <c:v>20.414202439375657</c:v>
                </c:pt>
                <c:pt idx="16">
                  <c:v>23.932304157269726</c:v>
                </c:pt>
                <c:pt idx="17">
                  <c:v>39.347712373623338</c:v>
                </c:pt>
                <c:pt idx="18">
                  <c:v>37.242211903920122</c:v>
                </c:pt>
                <c:pt idx="19">
                  <c:v>33.182570973715556</c:v>
                </c:pt>
                <c:pt idx="20">
                  <c:v>133.85857892997893</c:v>
                </c:pt>
                <c:pt idx="21">
                  <c:v>141.34958535419858</c:v>
                </c:pt>
                <c:pt idx="22">
                  <c:v>145.66369092437995</c:v>
                </c:pt>
                <c:pt idx="23">
                  <c:v>168.99136582778806</c:v>
                </c:pt>
                <c:pt idx="24">
                  <c:v>184.00888412379578</c:v>
                </c:pt>
                <c:pt idx="25">
                  <c:v>192.2593726717547</c:v>
                </c:pt>
                <c:pt idx="26">
                  <c:v>186.90997575916003</c:v>
                </c:pt>
                <c:pt idx="27">
                  <c:v>175.24281323449998</c:v>
                </c:pt>
                <c:pt idx="28">
                  <c:v>286.06462040815615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917-4D37-B3A7-82B62F2F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2233856"/>
        <c:axId val="132247936"/>
      </c:barChart>
      <c:catAx>
        <c:axId val="1322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7936"/>
        <c:crosses val="autoZero"/>
        <c:auto val="1"/>
        <c:lblAlgn val="ctr"/>
        <c:lblOffset val="100"/>
        <c:noMultiLvlLbl val="0"/>
      </c:catAx>
      <c:valAx>
        <c:axId val="13224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385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8A-40B7-8338-9AD76A12B5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8A-40B7-8338-9AD76A12B5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8A-40B7-8338-9AD76A12B5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8A-40B7-8338-9AD76A12B5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8A-40B7-8338-9AD76A12B5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8A-40B7-8338-9AD76A12B5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6675.4824258633307</c:v>
                </c:pt>
                <c:pt idx="1">
                  <c:v>9253.570428810166</c:v>
                </c:pt>
                <c:pt idx="2" formatCode="_-* #,##0.00_-;\-* #,##0.00_-;_-* &quot;-&quot;??_-;_-@_-">
                  <c:v>3060.791579847406</c:v>
                </c:pt>
                <c:pt idx="3">
                  <c:v>9328.7242163256778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AC8A-40B7-8338-9AD76A12B5D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6814.0515453920298</c:v>
                </c:pt>
                <c:pt idx="1">
                  <c:v>6974.7301825031063</c:v>
                </c:pt>
                <c:pt idx="2">
                  <c:v>8018.7182462738401</c:v>
                </c:pt>
                <c:pt idx="3">
                  <c:v>8783.9712164806315</c:v>
                </c:pt>
                <c:pt idx="4">
                  <c:v>9265.4573523706931</c:v>
                </c:pt>
                <c:pt idx="5">
                  <c:v>10285.771313893909</c:v>
                </c:pt>
                <c:pt idx="6">
                  <c:v>10672.68260997301</c:v>
                </c:pt>
                <c:pt idx="7">
                  <c:v>12848.336733321192</c:v>
                </c:pt>
                <c:pt idx="8">
                  <c:v>11760.785874632465</c:v>
                </c:pt>
                <c:pt idx="9">
                  <c:v>11830.762948149291</c:v>
                </c:pt>
                <c:pt idx="10">
                  <c:v>11975.939734610927</c:v>
                </c:pt>
                <c:pt idx="11">
                  <c:v>12631.179689601233</c:v>
                </c:pt>
                <c:pt idx="12">
                  <c:v>12370.094358664688</c:v>
                </c:pt>
                <c:pt idx="13">
                  <c:v>12416.20858245636</c:v>
                </c:pt>
                <c:pt idx="14">
                  <c:v>12851.103436709745</c:v>
                </c:pt>
                <c:pt idx="15">
                  <c:v>13063.664330849073</c:v>
                </c:pt>
                <c:pt idx="16">
                  <c:v>13264.470682604569</c:v>
                </c:pt>
                <c:pt idx="17">
                  <c:v>14284.502285424292</c:v>
                </c:pt>
                <c:pt idx="18">
                  <c:v>14165.720201649216</c:v>
                </c:pt>
                <c:pt idx="19">
                  <c:v>13536.781177146418</c:v>
                </c:pt>
                <c:pt idx="20">
                  <c:v>13774.450603302912</c:v>
                </c:pt>
                <c:pt idx="21">
                  <c:v>14425.218026683686</c:v>
                </c:pt>
                <c:pt idx="22">
                  <c:v>15436.708218667847</c:v>
                </c:pt>
                <c:pt idx="23">
                  <c:v>15916.303050445764</c:v>
                </c:pt>
                <c:pt idx="24">
                  <c:v>15791.061481362696</c:v>
                </c:pt>
                <c:pt idx="25">
                  <c:v>16959.955729394129</c:v>
                </c:pt>
                <c:pt idx="26">
                  <c:v>17864.755259410216</c:v>
                </c:pt>
                <c:pt idx="27">
                  <c:v>18722.294744508581</c:v>
                </c:pt>
                <c:pt idx="28">
                  <c:v>18989.844434520903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B2-45E2-A0DB-2CBA55FD0FA0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1138.5668774848787</c:v>
                </c:pt>
                <c:pt idx="1">
                  <c:v>698.94576378438762</c:v>
                </c:pt>
                <c:pt idx="2">
                  <c:v>445.85155241917528</c:v>
                </c:pt>
                <c:pt idx="3">
                  <c:v>499.12606531914525</c:v>
                </c:pt>
                <c:pt idx="4">
                  <c:v>798.68901969288265</c:v>
                </c:pt>
                <c:pt idx="5">
                  <c:v>1040.4872263372351</c:v>
                </c:pt>
                <c:pt idx="6">
                  <c:v>1709.3175439852109</c:v>
                </c:pt>
                <c:pt idx="7">
                  <c:v>2433.9576576532545</c:v>
                </c:pt>
                <c:pt idx="8">
                  <c:v>2880.0379965322736</c:v>
                </c:pt>
                <c:pt idx="9">
                  <c:v>3903.7509538944928</c:v>
                </c:pt>
                <c:pt idx="10">
                  <c:v>2732.8416415581655</c:v>
                </c:pt>
                <c:pt idx="11">
                  <c:v>2246.0999190015182</c:v>
                </c:pt>
                <c:pt idx="12">
                  <c:v>2263.2520751330949</c:v>
                </c:pt>
                <c:pt idx="13">
                  <c:v>2907.2242987230247</c:v>
                </c:pt>
                <c:pt idx="14">
                  <c:v>3823.9047215026285</c:v>
                </c:pt>
                <c:pt idx="15">
                  <c:v>2933.0018218788846</c:v>
                </c:pt>
                <c:pt idx="16">
                  <c:v>3289.4264744542465</c:v>
                </c:pt>
                <c:pt idx="17">
                  <c:v>5476.8880581357453</c:v>
                </c:pt>
                <c:pt idx="18">
                  <c:v>5091.7278865026801</c:v>
                </c:pt>
                <c:pt idx="19">
                  <c:v>4633.9622844204141</c:v>
                </c:pt>
                <c:pt idx="20">
                  <c:v>5859.0066117424585</c:v>
                </c:pt>
                <c:pt idx="21">
                  <c:v>6682.2934320005388</c:v>
                </c:pt>
                <c:pt idx="22">
                  <c:v>7100.8406299381859</c:v>
                </c:pt>
                <c:pt idx="23">
                  <c:v>8419.6047409336607</c:v>
                </c:pt>
                <c:pt idx="24">
                  <c:v>7483.9592915144985</c:v>
                </c:pt>
                <c:pt idx="25">
                  <c:v>7423.2619927377782</c:v>
                </c:pt>
                <c:pt idx="26">
                  <c:v>8334.1398297256983</c:v>
                </c:pt>
                <c:pt idx="27">
                  <c:v>7115.9916863793696</c:v>
                </c:pt>
                <c:pt idx="28">
                  <c:v>9614.7888367338346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4B2-45E2-A0DB-2CBA55FD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577152"/>
        <c:axId val="132578688"/>
      </c:barChart>
      <c:catAx>
        <c:axId val="13257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8688"/>
        <c:crosses val="autoZero"/>
        <c:auto val="1"/>
        <c:lblAlgn val="ctr"/>
        <c:lblOffset val="100"/>
        <c:noMultiLvlLbl val="0"/>
      </c:catAx>
      <c:valAx>
        <c:axId val="1325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715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3339.7420613363947</c:v>
                </c:pt>
                <c:pt idx="1">
                  <c:v>3450.8265046333222</c:v>
                </c:pt>
                <c:pt idx="2">
                  <c:v>4098.9644717774199</c:v>
                </c:pt>
                <c:pt idx="3">
                  <c:v>4419.452315914793</c:v>
                </c:pt>
                <c:pt idx="4">
                  <c:v>4428.8264657071022</c:v>
                </c:pt>
                <c:pt idx="5">
                  <c:v>4944.2506024356717</c:v>
                </c:pt>
                <c:pt idx="6">
                  <c:v>4876.2048574399232</c:v>
                </c:pt>
                <c:pt idx="7">
                  <c:v>6606.0845709521709</c:v>
                </c:pt>
                <c:pt idx="8">
                  <c:v>5166.2534008287621</c:v>
                </c:pt>
                <c:pt idx="9">
                  <c:v>4956.8411176540694</c:v>
                </c:pt>
                <c:pt idx="10">
                  <c:v>4920.5323531631166</c:v>
                </c:pt>
                <c:pt idx="11">
                  <c:v>5387.0842739702539</c:v>
                </c:pt>
                <c:pt idx="12">
                  <c:v>4833.0671935332357</c:v>
                </c:pt>
                <c:pt idx="13">
                  <c:v>4888.1069467520292</c:v>
                </c:pt>
                <c:pt idx="14">
                  <c:v>5070.9285540791152</c:v>
                </c:pt>
                <c:pt idx="15">
                  <c:v>4674.5382459755083</c:v>
                </c:pt>
                <c:pt idx="16">
                  <c:v>4894.6615265271848</c:v>
                </c:pt>
                <c:pt idx="17">
                  <c:v>5655.6770023496601</c:v>
                </c:pt>
                <c:pt idx="18">
                  <c:v>5560.3330967473121</c:v>
                </c:pt>
                <c:pt idx="19">
                  <c:v>5171.4640136991866</c:v>
                </c:pt>
                <c:pt idx="20">
                  <c:v>5060.443191732913</c:v>
                </c:pt>
                <c:pt idx="21">
                  <c:v>5473.1524171941983</c:v>
                </c:pt>
                <c:pt idx="22">
                  <c:v>6151.3624568085761</c:v>
                </c:pt>
                <c:pt idx="23">
                  <c:v>5976.3853828468036</c:v>
                </c:pt>
                <c:pt idx="24">
                  <c:v>6054.7019130921235</c:v>
                </c:pt>
                <c:pt idx="25">
                  <c:v>6083.4559404407491</c:v>
                </c:pt>
                <c:pt idx="26">
                  <c:v>6582.569097402763</c:v>
                </c:pt>
                <c:pt idx="27">
                  <c:v>6990.7955384268771</c:v>
                </c:pt>
                <c:pt idx="28">
                  <c:v>6675.4824258633307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B3A-4419-A1D2-E8891EC88F6E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3001.1642242336507</c:v>
                </c:pt>
                <c:pt idx="1">
                  <c:v>3022.4240735711519</c:v>
                </c:pt>
                <c:pt idx="2">
                  <c:v>3341.5118432838722</c:v>
                </c:pt>
                <c:pt idx="3">
                  <c:v>3718.4223077747874</c:v>
                </c:pt>
                <c:pt idx="4">
                  <c:v>4122.1102772506893</c:v>
                </c:pt>
                <c:pt idx="5">
                  <c:v>4572.2995529015079</c:v>
                </c:pt>
                <c:pt idx="6">
                  <c:v>4972.3670257946833</c:v>
                </c:pt>
                <c:pt idx="7">
                  <c:v>5311.3213463033235</c:v>
                </c:pt>
                <c:pt idx="8">
                  <c:v>5549.6568468196801</c:v>
                </c:pt>
                <c:pt idx="9">
                  <c:v>5735.3869067229261</c:v>
                </c:pt>
                <c:pt idx="10">
                  <c:v>5827.4884255073039</c:v>
                </c:pt>
                <c:pt idx="11">
                  <c:v>5567.369590847039</c:v>
                </c:pt>
                <c:pt idx="12">
                  <c:v>5588.344552827868</c:v>
                </c:pt>
                <c:pt idx="13">
                  <c:v>5496.0966355862101</c:v>
                </c:pt>
                <c:pt idx="14">
                  <c:v>5643.7477367053589</c:v>
                </c:pt>
                <c:pt idx="15">
                  <c:v>6097.9414685561833</c:v>
                </c:pt>
                <c:pt idx="16">
                  <c:v>5880.7805752012455</c:v>
                </c:pt>
                <c:pt idx="17">
                  <c:v>6341.5572641955969</c:v>
                </c:pt>
                <c:pt idx="18">
                  <c:v>6584.6970916166474</c:v>
                </c:pt>
                <c:pt idx="19">
                  <c:v>6606.8031981694367</c:v>
                </c:pt>
                <c:pt idx="20">
                  <c:v>6859.4704911966373</c:v>
                </c:pt>
                <c:pt idx="21">
                  <c:v>7010.4153868661579</c:v>
                </c:pt>
                <c:pt idx="22">
                  <c:v>7305.8853597429861</c:v>
                </c:pt>
                <c:pt idx="23">
                  <c:v>7787.870879119936</c:v>
                </c:pt>
                <c:pt idx="24">
                  <c:v>7579.0184534047648</c:v>
                </c:pt>
                <c:pt idx="25">
                  <c:v>8363.5625006803148</c:v>
                </c:pt>
                <c:pt idx="26">
                  <c:v>8624.1285609234546</c:v>
                </c:pt>
                <c:pt idx="27">
                  <c:v>8879.3917757406944</c:v>
                </c:pt>
                <c:pt idx="28">
                  <c:v>9253.570428810166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B3A-4419-A1D2-E8891EC88F6E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473.14525982198506</c:v>
                </c:pt>
                <c:pt idx="1">
                  <c:v>501.47960429863247</c:v>
                </c:pt>
                <c:pt idx="2">
                  <c:v>578.24193121254734</c:v>
                </c:pt>
                <c:pt idx="3">
                  <c:v>646.09659279105108</c:v>
                </c:pt>
                <c:pt idx="4">
                  <c:v>714.52060941290335</c:v>
                </c:pt>
                <c:pt idx="5">
                  <c:v>769.22115855673007</c:v>
                </c:pt>
                <c:pt idx="6">
                  <c:v>824.11072673840374</c:v>
                </c:pt>
                <c:pt idx="7">
                  <c:v>930.93081606569581</c:v>
                </c:pt>
                <c:pt idx="8">
                  <c:v>1044.8756269840239</c:v>
                </c:pt>
                <c:pt idx="9">
                  <c:v>1138.534923772294</c:v>
                </c:pt>
                <c:pt idx="10">
                  <c:v>1227.9189559405083</c:v>
                </c:pt>
                <c:pt idx="11">
                  <c:v>1676.7258247839404</c:v>
                </c:pt>
                <c:pt idx="12">
                  <c:v>1948.6826123035837</c:v>
                </c:pt>
                <c:pt idx="13">
                  <c:v>2032.0050001181207</c:v>
                </c:pt>
                <c:pt idx="14">
                  <c:v>2136.42714592527</c:v>
                </c:pt>
                <c:pt idx="15">
                  <c:v>2291.1846163173809</c:v>
                </c:pt>
                <c:pt idx="16">
                  <c:v>2489.02858087614</c:v>
                </c:pt>
                <c:pt idx="17">
                  <c:v>2287.2680188790364</c:v>
                </c:pt>
                <c:pt idx="18">
                  <c:v>2020.6900132852579</c:v>
                </c:pt>
                <c:pt idx="19">
                  <c:v>1758.5139652777948</c:v>
                </c:pt>
                <c:pt idx="20">
                  <c:v>1854.5369203733619</c:v>
                </c:pt>
                <c:pt idx="21">
                  <c:v>1941.6502226233301</c:v>
                </c:pt>
                <c:pt idx="22">
                  <c:v>1979.4604021162847</c:v>
                </c:pt>
                <c:pt idx="23">
                  <c:v>2152.0467884790223</c:v>
                </c:pt>
                <c:pt idx="24">
                  <c:v>2157.3411148658083</c:v>
                </c:pt>
                <c:pt idx="25">
                  <c:v>2512.9372882730645</c:v>
                </c:pt>
                <c:pt idx="26">
                  <c:v>2658.0576010839977</c:v>
                </c:pt>
                <c:pt idx="27">
                  <c:v>2852.1074303410078</c:v>
                </c:pt>
                <c:pt idx="28">
                  <c:v>3060.791579847406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B3A-4419-A1D2-E8891EC88F6E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1108.8514937033156</c:v>
                </c:pt>
                <c:pt idx="1">
                  <c:v>678.9300260770865</c:v>
                </c:pt>
                <c:pt idx="2">
                  <c:v>434.61672642971013</c:v>
                </c:pt>
                <c:pt idx="3">
                  <c:v>485.94242351439112</c:v>
                </c:pt>
                <c:pt idx="4">
                  <c:v>782.65541406674743</c:v>
                </c:pt>
                <c:pt idx="5">
                  <c:v>1024.3799727905532</c:v>
                </c:pt>
                <c:pt idx="6">
                  <c:v>1683.9053589897953</c:v>
                </c:pt>
                <c:pt idx="7">
                  <c:v>2404.0418124107932</c:v>
                </c:pt>
                <c:pt idx="8">
                  <c:v>2849.4156991683126</c:v>
                </c:pt>
                <c:pt idx="9">
                  <c:v>3868.5111876468818</c:v>
                </c:pt>
                <c:pt idx="10">
                  <c:v>2706.1089224182747</c:v>
                </c:pt>
                <c:pt idx="11">
                  <c:v>2224.3727089602612</c:v>
                </c:pt>
                <c:pt idx="12">
                  <c:v>2244.2372375156037</c:v>
                </c:pt>
                <c:pt idx="13">
                  <c:v>2883.8855270668914</c:v>
                </c:pt>
                <c:pt idx="14">
                  <c:v>3795.5782803344246</c:v>
                </c:pt>
                <c:pt idx="15">
                  <c:v>2912.5876194395091</c:v>
                </c:pt>
                <c:pt idx="16">
                  <c:v>3265.4941702969768</c:v>
                </c:pt>
                <c:pt idx="17">
                  <c:v>5437.5403457621223</c:v>
                </c:pt>
                <c:pt idx="18">
                  <c:v>5054.4856745987599</c:v>
                </c:pt>
                <c:pt idx="19">
                  <c:v>4600.7797134466982</c:v>
                </c:pt>
                <c:pt idx="20">
                  <c:v>5725.1480328124799</c:v>
                </c:pt>
                <c:pt idx="21">
                  <c:v>6540.9438466463398</c:v>
                </c:pt>
                <c:pt idx="22">
                  <c:v>6955.1769390138061</c:v>
                </c:pt>
                <c:pt idx="23">
                  <c:v>8250.6133751058733</c:v>
                </c:pt>
                <c:pt idx="24">
                  <c:v>7299.9504073907028</c:v>
                </c:pt>
                <c:pt idx="25">
                  <c:v>7231.0026200660232</c:v>
                </c:pt>
                <c:pt idx="26">
                  <c:v>8147.229853966538</c:v>
                </c:pt>
                <c:pt idx="27">
                  <c:v>6940.7488731448693</c:v>
                </c:pt>
                <c:pt idx="28">
                  <c:v>9328.7242163256778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B3A-4419-A1D2-E8891EC88F6E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29.715383781563169</c:v>
                </c:pt>
                <c:pt idx="1">
                  <c:v>20.015737707301167</c:v>
                </c:pt>
                <c:pt idx="2">
                  <c:v>11.234825989465145</c:v>
                </c:pt>
                <c:pt idx="3">
                  <c:v>13.183641804754105</c:v>
                </c:pt>
                <c:pt idx="4">
                  <c:v>16.033605626135206</c:v>
                </c:pt>
                <c:pt idx="5">
                  <c:v>16.107253546681971</c:v>
                </c:pt>
                <c:pt idx="6">
                  <c:v>25.412184995415501</c:v>
                </c:pt>
                <c:pt idx="7">
                  <c:v>29.915845242461295</c:v>
                </c:pt>
                <c:pt idx="8">
                  <c:v>30.622297363961149</c:v>
                </c:pt>
                <c:pt idx="9">
                  <c:v>35.23976624761103</c:v>
                </c:pt>
                <c:pt idx="10">
                  <c:v>26.732719139890989</c:v>
                </c:pt>
                <c:pt idx="11">
                  <c:v>21.72721004125696</c:v>
                </c:pt>
                <c:pt idx="12">
                  <c:v>19.014837617490933</c:v>
                </c:pt>
                <c:pt idx="13">
                  <c:v>23.338771656133456</c:v>
                </c:pt>
                <c:pt idx="14">
                  <c:v>28.326441168203708</c:v>
                </c:pt>
                <c:pt idx="15">
                  <c:v>20.414202439375657</c:v>
                </c:pt>
                <c:pt idx="16">
                  <c:v>23.932304157269726</c:v>
                </c:pt>
                <c:pt idx="17">
                  <c:v>39.347712373623338</c:v>
                </c:pt>
                <c:pt idx="18">
                  <c:v>37.242211903920122</c:v>
                </c:pt>
                <c:pt idx="19">
                  <c:v>33.182570973715556</c:v>
                </c:pt>
                <c:pt idx="20">
                  <c:v>133.85857892997893</c:v>
                </c:pt>
                <c:pt idx="21">
                  <c:v>141.34958535419858</c:v>
                </c:pt>
                <c:pt idx="22">
                  <c:v>145.66369092437995</c:v>
                </c:pt>
                <c:pt idx="23">
                  <c:v>168.99136582778806</c:v>
                </c:pt>
                <c:pt idx="24">
                  <c:v>184.00888412379578</c:v>
                </c:pt>
                <c:pt idx="25">
                  <c:v>192.2593726717547</c:v>
                </c:pt>
                <c:pt idx="26">
                  <c:v>186.90997575916003</c:v>
                </c:pt>
                <c:pt idx="27">
                  <c:v>175.24281323449998</c:v>
                </c:pt>
                <c:pt idx="28">
                  <c:v>286.06462040815615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B3A-4419-A1D2-E8891EC88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2646016"/>
        <c:axId val="132647552"/>
      </c:barChart>
      <c:catAx>
        <c:axId val="1326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7552"/>
        <c:crosses val="autoZero"/>
        <c:auto val="1"/>
        <c:lblAlgn val="ctr"/>
        <c:lblOffset val="100"/>
        <c:noMultiLvlLbl val="0"/>
      </c:catAx>
      <c:valAx>
        <c:axId val="1326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601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EA-41C3-BEE0-17A9BC572C19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EEA-41C3-BEE0-17A9BC572C19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EEA-41C3-BEE0-17A9BC572C1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EEA-41C3-BEE0-17A9BC572C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EEA-41C3-BEE0-17A9BC572C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EEA-41C3-BEE0-17A9BC572C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6675.4824258633307</c:v>
                </c:pt>
                <c:pt idx="1">
                  <c:v>9253.570428810166</c:v>
                </c:pt>
                <c:pt idx="2" formatCode="_-* #,##0.00_-;\-* #,##0.00_-;_-* &quot;-&quot;??_-;_-@_-">
                  <c:v>3060.791579847406</c:v>
                </c:pt>
                <c:pt idx="3">
                  <c:v>9328.7242163256778</c:v>
                </c:pt>
                <c:pt idx="4">
                  <c:v>286.06462040815615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DEEA-41C3-BEE0-17A9BC572C1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276224</xdr:colOff>
      <xdr:row>1</xdr:row>
      <xdr:rowOff>142873</xdr:rowOff>
    </xdr:from>
    <xdr:to>
      <xdr:col>17</xdr:col>
      <xdr:colOff>714375</xdr:colOff>
      <xdr:row>21</xdr:row>
      <xdr:rowOff>104774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257175</xdr:colOff>
      <xdr:row>23</xdr:row>
      <xdr:rowOff>9526</xdr:rowOff>
    </xdr:from>
    <xdr:to>
      <xdr:col>17</xdr:col>
      <xdr:colOff>704850</xdr:colOff>
      <xdr:row>38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66</xdr:row>
      <xdr:rowOff>1586</xdr:rowOff>
    </xdr:from>
    <xdr:to>
      <xdr:col>7</xdr:col>
      <xdr:colOff>492125</xdr:colOff>
      <xdr:row>86</xdr:row>
      <xdr:rowOff>158750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101</xdr:row>
      <xdr:rowOff>163286</xdr:rowOff>
    </xdr:from>
    <xdr:to>
      <xdr:col>12</xdr:col>
      <xdr:colOff>571500</xdr:colOff>
      <xdr:row>126</xdr:row>
      <xdr:rowOff>127000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154214</xdr:colOff>
      <xdr:row>66</xdr:row>
      <xdr:rowOff>58964</xdr:rowOff>
    </xdr:from>
    <xdr:to>
      <xdr:col>19</xdr:col>
      <xdr:colOff>403678</xdr:colOff>
      <xdr:row>86</xdr:row>
      <xdr:rowOff>152628</xdr:rowOff>
    </xdr:to>
    <xdr:grpSp>
      <xdr:nvGrpSpPr>
        <xdr:cNvPr id="9" name="7 Grupo">
          <a:extLst>
            <a:ext uri="{FF2B5EF4-FFF2-40B4-BE49-F238E27FC236}">
              <a16:creationId xmlns:a16="http://schemas.microsoft.com/office/drawing/2014/main" xmlns="" id="{3FA2FF39-060F-4B2E-AFED-2ADEA3B520E6}"/>
            </a:ext>
          </a:extLst>
        </xdr:cNvPr>
        <xdr:cNvGrpSpPr/>
      </xdr:nvGrpSpPr>
      <xdr:grpSpPr>
        <a:xfrm>
          <a:off x="8454571" y="12631964"/>
          <a:ext cx="8631464" cy="3903664"/>
          <a:chOff x="18049875" y="12334875"/>
          <a:chExt cx="8620125" cy="3903664"/>
        </a:xfrm>
      </xdr:grpSpPr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44E101F5-701A-4172-A912-5D4381DD7893}"/>
              </a:ext>
            </a:extLst>
          </xdr:cNvPr>
          <xdr:cNvGraphicFramePr>
            <a:graphicFrameLocks/>
          </xdr:cNvGraphicFramePr>
        </xdr:nvGraphicFramePr>
        <xdr:xfrm>
          <a:off x="18049875" y="12334875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1" name="Gráfico 10">
            <a:extLst>
              <a:ext uri="{FF2B5EF4-FFF2-40B4-BE49-F238E27FC236}">
                <a16:creationId xmlns:a16="http://schemas.microsoft.com/office/drawing/2014/main" xmlns="" id="{C59AAFFD-D3D0-4D7B-BFE5-C60A7A051AD9}"/>
              </a:ext>
            </a:extLst>
          </xdr:cNvPr>
          <xdr:cNvGraphicFramePr>
            <a:graphicFrameLocks/>
          </xdr:cNvGraphicFramePr>
        </xdr:nvGraphicFramePr>
        <xdr:xfrm>
          <a:off x="24447500" y="1254125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63</xdr:row>
      <xdr:rowOff>0</xdr:rowOff>
    </xdr:from>
    <xdr:to>
      <xdr:col>32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2EA4D68B-7574-46C6-9519-9A9B6EE60C96}"/>
            </a:ext>
          </a:extLst>
        </xdr:cNvPr>
        <xdr:cNvGrpSpPr/>
      </xdr:nvGrpSpPr>
      <xdr:grpSpPr>
        <a:xfrm>
          <a:off x="18206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EFBDCB70-E8F0-4953-ABB2-E08B7C40B966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CCE306A5-61C7-4407-A54F-AD5EDFFAD9DA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6B500090-767B-4316-9D31-4D109F0CACE0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6B500090-767B-4316-9D31-4D109F0CACE0}" id="{5369D253-B667-4BEB-8FED-0EB825F2233B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3.5" thickBot="1" x14ac:dyDescent="0.3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915</v>
      </c>
    </row>
    <row r="5" spans="2:14" x14ac:dyDescent="0.25">
      <c r="B5" s="47" t="s">
        <v>775</v>
      </c>
      <c r="C5" s="48" t="s">
        <v>916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917</v>
      </c>
    </row>
    <row r="10" spans="2:14" ht="15.75" thickBot="1" x14ac:dyDescent="0.3">
      <c r="B10" s="49" t="s">
        <v>779</v>
      </c>
      <c r="C10" s="78" t="s">
        <v>918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sqref="A1:C13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920</v>
      </c>
    </row>
    <row r="3" spans="2:3" x14ac:dyDescent="0.25">
      <c r="B3" s="62" t="s">
        <v>785</v>
      </c>
      <c r="C3" s="56" t="s">
        <v>921</v>
      </c>
    </row>
    <row r="4" spans="2:3" ht="13.5" thickBot="1" x14ac:dyDescent="0.3">
      <c r="B4" s="63" t="s">
        <v>786</v>
      </c>
      <c r="C4" s="64" t="s">
        <v>919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7" t="s">
        <v>232</v>
      </c>
      <c r="D2" s="147"/>
      <c r="E2" s="147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zoomScale="70" zoomScaleNormal="70" workbookViewId="0">
      <selection activeCell="D447" sqref="D44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7204.6823530741867</v>
      </c>
      <c r="D4" s="28">
        <f t="shared" si="0"/>
        <v>7472.5333405609163</v>
      </c>
      <c r="E4" s="28">
        <f t="shared" si="0"/>
        <v>8482.1914067051384</v>
      </c>
      <c r="F4" s="28">
        <f t="shared" si="0"/>
        <v>9151.3339229832109</v>
      </c>
      <c r="G4" s="28">
        <f t="shared" si="0"/>
        <v>9671.8294667114969</v>
      </c>
      <c r="H4" s="28">
        <f t="shared" si="0"/>
        <v>10590.391331624847</v>
      </c>
      <c r="I4" s="28">
        <f t="shared" si="0"/>
        <v>10957.201790252737</v>
      </c>
      <c r="J4" s="28">
        <f t="shared" si="0"/>
        <v>13161.938463375018</v>
      </c>
      <c r="K4" s="28">
        <f t="shared" si="0"/>
        <v>12323.083299533706</v>
      </c>
      <c r="L4" s="28">
        <f t="shared" si="0"/>
        <v>12390.231851941102</v>
      </c>
      <c r="M4" s="28">
        <f t="shared" si="0"/>
        <v>12693.941005552844</v>
      </c>
      <c r="N4" s="28">
        <f t="shared" si="0"/>
        <v>12918.237049565203</v>
      </c>
      <c r="O4" s="28">
        <f t="shared" si="0"/>
        <v>12309.179892279284</v>
      </c>
      <c r="P4" s="28">
        <f t="shared" si="0"/>
        <v>12622.428515402977</v>
      </c>
      <c r="Q4" s="28">
        <f t="shared" si="0"/>
        <v>12806.957149481057</v>
      </c>
      <c r="R4" s="28">
        <f t="shared" si="0"/>
        <v>12816.357962154872</v>
      </c>
      <c r="S4" s="28">
        <f t="shared" si="0"/>
        <v>12664.561774228259</v>
      </c>
      <c r="T4" s="28">
        <f t="shared" si="0"/>
        <v>14455.752033319795</v>
      </c>
      <c r="U4" s="28">
        <f t="shared" si="0"/>
        <v>14188.959216975289</v>
      </c>
      <c r="V4" s="28">
        <f t="shared" si="0"/>
        <v>13697.102027739533</v>
      </c>
      <c r="W4" s="28">
        <f t="shared" si="0"/>
        <v>13900.843954456192</v>
      </c>
      <c r="X4" s="28">
        <f t="shared" si="0"/>
        <v>14446.767829459459</v>
      </c>
      <c r="Y4" s="28">
        <f t="shared" si="0"/>
        <v>15227.066536090337</v>
      </c>
      <c r="Z4" s="28">
        <f t="shared" si="0"/>
        <v>14987.047642066598</v>
      </c>
      <c r="AA4" s="28">
        <f t="shared" si="0"/>
        <v>15458.046488903909</v>
      </c>
      <c r="AB4" s="28">
        <f t="shared" si="0"/>
        <v>16097.108823670589</v>
      </c>
      <c r="AC4" s="28">
        <f t="shared" si="0"/>
        <v>16873.664070405779</v>
      </c>
      <c r="AD4" s="28">
        <f t="shared" si="0"/>
        <v>18339.765934592568</v>
      </c>
      <c r="AE4" s="28">
        <f t="shared" si="0"/>
        <v>17269.287112076268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6084.514360191175</v>
      </c>
      <c r="D5" s="28">
        <f t="shared" ref="D5:AE5" si="2">+D7+D67+D102</f>
        <v>6201.5130969208958</v>
      </c>
      <c r="E5" s="28">
        <f t="shared" si="2"/>
        <v>7145.0818774871295</v>
      </c>
      <c r="F5" s="28">
        <f t="shared" si="2"/>
        <v>7834.0903725571025</v>
      </c>
      <c r="G5" s="28">
        <f t="shared" si="2"/>
        <v>8238.4317703235647</v>
      </c>
      <c r="H5" s="28">
        <f t="shared" si="2"/>
        <v>9175.6352846448372</v>
      </c>
      <c r="I5" s="28">
        <f t="shared" si="2"/>
        <v>9503.6856143403311</v>
      </c>
      <c r="J5" s="28">
        <f t="shared" si="2"/>
        <v>11690.443654556264</v>
      </c>
      <c r="K5" s="28">
        <f t="shared" si="2"/>
        <v>10743.727725911616</v>
      </c>
      <c r="L5" s="28">
        <f t="shared" si="2"/>
        <v>10855.411245690753</v>
      </c>
      <c r="M5" s="28">
        <f t="shared" si="2"/>
        <v>11098.423828563098</v>
      </c>
      <c r="N5" s="28">
        <f t="shared" si="2"/>
        <v>11321.26804230135</v>
      </c>
      <c r="O5" s="28">
        <f t="shared" si="2"/>
        <v>10823.548636220097</v>
      </c>
      <c r="P5" s="28">
        <f t="shared" si="2"/>
        <v>11017.787992411706</v>
      </c>
      <c r="Q5" s="28">
        <f t="shared" si="2"/>
        <v>11220.205782981253</v>
      </c>
      <c r="R5" s="28">
        <f t="shared" si="2"/>
        <v>11139.847299938931</v>
      </c>
      <c r="S5" s="28">
        <f t="shared" si="2"/>
        <v>10871.477169700142</v>
      </c>
      <c r="T5" s="28">
        <f t="shared" si="2"/>
        <v>12622.112218803266</v>
      </c>
      <c r="U5" s="28">
        <f t="shared" si="2"/>
        <v>12540.584709033586</v>
      </c>
      <c r="V5" s="28">
        <f t="shared" si="2"/>
        <v>12005.473382985319</v>
      </c>
      <c r="W5" s="28">
        <f t="shared" si="2"/>
        <v>12294.220560771286</v>
      </c>
      <c r="X5" s="28">
        <f t="shared" si="2"/>
        <v>12849.629830380869</v>
      </c>
      <c r="Y5" s="28">
        <f t="shared" si="2"/>
        <v>13679.514150675221</v>
      </c>
      <c r="Z5" s="28">
        <f t="shared" si="2"/>
        <v>13417.3297857734</v>
      </c>
      <c r="AA5" s="28">
        <f t="shared" si="2"/>
        <v>13565.934929405053</v>
      </c>
      <c r="AB5" s="28">
        <f t="shared" si="2"/>
        <v>14814.970244922022</v>
      </c>
      <c r="AC5" s="28">
        <f t="shared" si="2"/>
        <v>15199.820569310052</v>
      </c>
      <c r="AD5" s="28">
        <f t="shared" si="2"/>
        <v>16107.132103389747</v>
      </c>
      <c r="AE5" s="28">
        <f t="shared" si="2"/>
        <v>15759.282033716641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6084.514360191175</v>
      </c>
      <c r="D7" s="21">
        <f t="shared" si="3"/>
        <v>6201.5130969208958</v>
      </c>
      <c r="E7" s="21">
        <f t="shared" si="3"/>
        <v>7145.0818774871295</v>
      </c>
      <c r="F7" s="21">
        <f t="shared" si="3"/>
        <v>7834.0903725571025</v>
      </c>
      <c r="G7" s="21">
        <f t="shared" si="3"/>
        <v>8238.4317703235647</v>
      </c>
      <c r="H7" s="21">
        <f t="shared" si="3"/>
        <v>9175.6352846448372</v>
      </c>
      <c r="I7" s="21">
        <f t="shared" si="3"/>
        <v>9503.6856143403311</v>
      </c>
      <c r="J7" s="21">
        <f t="shared" si="3"/>
        <v>11690.443654556264</v>
      </c>
      <c r="K7" s="21">
        <f t="shared" si="3"/>
        <v>10743.727725911616</v>
      </c>
      <c r="L7" s="21">
        <f t="shared" si="3"/>
        <v>10855.411245690753</v>
      </c>
      <c r="M7" s="21">
        <f t="shared" si="3"/>
        <v>11098.423828563098</v>
      </c>
      <c r="N7" s="21">
        <f t="shared" si="3"/>
        <v>11321.26804230135</v>
      </c>
      <c r="O7" s="21">
        <f t="shared" si="3"/>
        <v>10823.548636220097</v>
      </c>
      <c r="P7" s="21">
        <f t="shared" si="3"/>
        <v>11017.787992411706</v>
      </c>
      <c r="Q7" s="21">
        <f t="shared" si="3"/>
        <v>11220.205782981253</v>
      </c>
      <c r="R7" s="21">
        <f t="shared" si="3"/>
        <v>11139.847299938931</v>
      </c>
      <c r="S7" s="21">
        <f t="shared" si="3"/>
        <v>10871.477169700142</v>
      </c>
      <c r="T7" s="21">
        <f t="shared" si="3"/>
        <v>12621.929088362525</v>
      </c>
      <c r="U7" s="21">
        <f t="shared" si="3"/>
        <v>12540.508136971019</v>
      </c>
      <c r="V7" s="21">
        <f t="shared" si="3"/>
        <v>12005.360527920306</v>
      </c>
      <c r="W7" s="21">
        <f t="shared" si="3"/>
        <v>12293.950908078854</v>
      </c>
      <c r="X7" s="21">
        <f t="shared" si="3"/>
        <v>12849.336345129217</v>
      </c>
      <c r="Y7" s="21">
        <f t="shared" si="3"/>
        <v>13679.239588652466</v>
      </c>
      <c r="Z7" s="21">
        <f t="shared" si="3"/>
        <v>13417.033284667083</v>
      </c>
      <c r="AA7" s="21">
        <f t="shared" si="3"/>
        <v>13565.693445481218</v>
      </c>
      <c r="AB7" s="21">
        <f t="shared" si="3"/>
        <v>14814.697407777097</v>
      </c>
      <c r="AC7" s="21">
        <f t="shared" si="3"/>
        <v>15199.508567250026</v>
      </c>
      <c r="AD7" s="21">
        <f t="shared" si="3"/>
        <v>16106.850769692897</v>
      </c>
      <c r="AE7" s="21">
        <f t="shared" si="3"/>
        <v>15759.008862323853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19.194857025500017</v>
      </c>
      <c r="D8" s="21">
        <f t="shared" si="4"/>
        <v>12.087450033819126</v>
      </c>
      <c r="E8" s="21">
        <f t="shared" si="4"/>
        <v>7.3355539807523087</v>
      </c>
      <c r="F8" s="21">
        <f t="shared" si="4"/>
        <v>8.9201570348969916</v>
      </c>
      <c r="G8" s="21">
        <f t="shared" si="4"/>
        <v>12.743663798510216</v>
      </c>
      <c r="H8" s="21">
        <f t="shared" si="4"/>
        <v>8.4794960882131338</v>
      </c>
      <c r="I8" s="21">
        <f t="shared" si="4"/>
        <v>22.290276752798885</v>
      </c>
      <c r="J8" s="21">
        <f t="shared" si="4"/>
        <v>82.970059956486068</v>
      </c>
      <c r="K8" s="21">
        <f t="shared" si="4"/>
        <v>341.08879667010808</v>
      </c>
      <c r="L8" s="21">
        <f t="shared" si="4"/>
        <v>486.19145594194282</v>
      </c>
      <c r="M8" s="21">
        <f t="shared" si="4"/>
        <v>678.8861307105492</v>
      </c>
      <c r="N8" s="21">
        <f t="shared" si="4"/>
        <v>691.88848609971956</v>
      </c>
      <c r="O8" s="21">
        <f t="shared" si="4"/>
        <v>729.97289329221337</v>
      </c>
      <c r="P8" s="21">
        <f t="shared" si="4"/>
        <v>960.9064984234617</v>
      </c>
      <c r="Q8" s="21">
        <f t="shared" si="4"/>
        <v>842.38620005195867</v>
      </c>
      <c r="R8" s="21">
        <f t="shared" si="4"/>
        <v>710.71886387340089</v>
      </c>
      <c r="S8" s="21">
        <f t="shared" si="4"/>
        <v>437.59128465858561</v>
      </c>
      <c r="T8" s="21">
        <f t="shared" si="4"/>
        <v>1070.5114319595816</v>
      </c>
      <c r="U8" s="21">
        <f t="shared" si="4"/>
        <v>799.0127158488159</v>
      </c>
      <c r="V8" s="21">
        <f t="shared" si="4"/>
        <v>653.85587722349237</v>
      </c>
      <c r="W8" s="21">
        <f t="shared" si="4"/>
        <v>887.82438221891687</v>
      </c>
      <c r="X8" s="21">
        <f t="shared" si="4"/>
        <v>894.64628187818698</v>
      </c>
      <c r="Y8" s="21">
        <f t="shared" si="4"/>
        <v>753.76503615100933</v>
      </c>
      <c r="Z8" s="21">
        <f t="shared" si="4"/>
        <v>214.51270630018973</v>
      </c>
      <c r="AA8" s="21">
        <f t="shared" si="4"/>
        <v>484.87873813351706</v>
      </c>
      <c r="AB8" s="21">
        <f t="shared" si="4"/>
        <v>928.0471108304489</v>
      </c>
      <c r="AC8" s="21">
        <f t="shared" si="4"/>
        <v>589.62965163125966</v>
      </c>
      <c r="AD8" s="21">
        <f t="shared" si="4"/>
        <v>830.75286587191113</v>
      </c>
      <c r="AE8" s="21">
        <f t="shared" si="4"/>
        <v>417.84312001919892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19.194857025500017</v>
      </c>
      <c r="D9" s="21">
        <f t="shared" ref="D9:AE9" si="6">+D10+D11+D12</f>
        <v>12.087450033819126</v>
      </c>
      <c r="E9" s="21">
        <f t="shared" si="6"/>
        <v>7.3355539807523087</v>
      </c>
      <c r="F9" s="21">
        <f t="shared" si="6"/>
        <v>8.9201570348969916</v>
      </c>
      <c r="G9" s="21">
        <f t="shared" si="6"/>
        <v>12.743663798510216</v>
      </c>
      <c r="H9" s="21">
        <f t="shared" si="6"/>
        <v>8.4794960882131338</v>
      </c>
      <c r="I9" s="21">
        <f t="shared" si="6"/>
        <v>22.290276752798885</v>
      </c>
      <c r="J9" s="21">
        <f t="shared" si="6"/>
        <v>82.970059956486068</v>
      </c>
      <c r="K9" s="21">
        <f t="shared" si="6"/>
        <v>341.08879667010808</v>
      </c>
      <c r="L9" s="21">
        <f t="shared" si="6"/>
        <v>486.19145594194282</v>
      </c>
      <c r="M9" s="21">
        <f t="shared" si="6"/>
        <v>678.8861307105492</v>
      </c>
      <c r="N9" s="21">
        <f t="shared" si="6"/>
        <v>691.88848609971956</v>
      </c>
      <c r="O9" s="21">
        <f t="shared" si="6"/>
        <v>729.97289329221337</v>
      </c>
      <c r="P9" s="21">
        <f t="shared" si="6"/>
        <v>960.9064984234617</v>
      </c>
      <c r="Q9" s="21">
        <f t="shared" si="6"/>
        <v>842.38620005195867</v>
      </c>
      <c r="R9" s="21">
        <f t="shared" si="6"/>
        <v>710.71886387340089</v>
      </c>
      <c r="S9" s="21">
        <f t="shared" si="6"/>
        <v>437.59128465858561</v>
      </c>
      <c r="T9" s="21">
        <f t="shared" si="6"/>
        <v>1070.5114319595816</v>
      </c>
      <c r="U9" s="21">
        <f t="shared" si="6"/>
        <v>799.0127158488159</v>
      </c>
      <c r="V9" s="21">
        <f t="shared" si="6"/>
        <v>653.85587722349237</v>
      </c>
      <c r="W9" s="21">
        <f t="shared" si="6"/>
        <v>887.82438221891687</v>
      </c>
      <c r="X9" s="21">
        <f t="shared" si="6"/>
        <v>894.64628187818698</v>
      </c>
      <c r="Y9" s="21">
        <f t="shared" si="6"/>
        <v>753.76503615100933</v>
      </c>
      <c r="Z9" s="21">
        <f t="shared" si="6"/>
        <v>214.51270630018973</v>
      </c>
      <c r="AA9" s="21">
        <f t="shared" si="6"/>
        <v>484.87873813351706</v>
      </c>
      <c r="AB9" s="21">
        <f t="shared" si="6"/>
        <v>928.0471108304489</v>
      </c>
      <c r="AC9" s="21">
        <f t="shared" si="6"/>
        <v>589.62965163125966</v>
      </c>
      <c r="AD9" s="21">
        <f t="shared" si="6"/>
        <v>830.75286587191113</v>
      </c>
      <c r="AE9" s="21">
        <f t="shared" si="6"/>
        <v>417.84312001919892</v>
      </c>
    </row>
    <row r="10" spans="1:31" x14ac:dyDescent="0.2">
      <c r="A10" s="13" t="s">
        <v>29</v>
      </c>
      <c r="B10" s="4" t="s">
        <v>30</v>
      </c>
      <c r="C10" s="27">
        <v>19.194857025500017</v>
      </c>
      <c r="D10" s="27">
        <v>12.087450033819126</v>
      </c>
      <c r="E10" s="27">
        <v>7.3355539807523087</v>
      </c>
      <c r="F10" s="27">
        <v>8.9201570348969916</v>
      </c>
      <c r="G10" s="27">
        <v>12.743663798510216</v>
      </c>
      <c r="H10" s="27">
        <v>8.4794960882131338</v>
      </c>
      <c r="I10" s="27">
        <v>22.290276752798885</v>
      </c>
      <c r="J10" s="27">
        <v>82.970059956486068</v>
      </c>
      <c r="K10" s="27">
        <v>341.08879667010808</v>
      </c>
      <c r="L10" s="27">
        <v>486.19145594194282</v>
      </c>
      <c r="M10" s="27">
        <v>678.8861307105492</v>
      </c>
      <c r="N10" s="27">
        <v>691.88848609971956</v>
      </c>
      <c r="O10" s="27">
        <v>729.97289329221337</v>
      </c>
      <c r="P10" s="27">
        <v>960.9064984234617</v>
      </c>
      <c r="Q10" s="27">
        <v>842.38620005195867</v>
      </c>
      <c r="R10" s="27">
        <v>710.71886387340089</v>
      </c>
      <c r="S10" s="27">
        <v>437.59128465858561</v>
      </c>
      <c r="T10" s="27">
        <v>1070.5114319595816</v>
      </c>
      <c r="U10" s="27">
        <v>799.0127158488159</v>
      </c>
      <c r="V10" s="27">
        <v>653.85587722349237</v>
      </c>
      <c r="W10" s="27">
        <v>887.82438221891687</v>
      </c>
      <c r="X10" s="27">
        <v>894.64628187818698</v>
      </c>
      <c r="Y10" s="27">
        <v>753.76503615100933</v>
      </c>
      <c r="Z10" s="27">
        <v>214.51270630018973</v>
      </c>
      <c r="AA10" s="27">
        <v>484.87873813351706</v>
      </c>
      <c r="AB10" s="27">
        <v>928.0471108304489</v>
      </c>
      <c r="AC10" s="27">
        <v>589.62965163125966</v>
      </c>
      <c r="AD10" s="27">
        <v>830.75286587191113</v>
      </c>
      <c r="AE10" s="27">
        <v>417.84312001919892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1633.8691207154877</v>
      </c>
      <c r="D17" s="21">
        <f t="shared" ref="D17:AE17" si="10">+D18+D19+D20+D21+D22+D23+D24+D25+D26+D27+D28+D29+D30</f>
        <v>1647.6854226393666</v>
      </c>
      <c r="E17" s="21">
        <f t="shared" si="10"/>
        <v>2005.0671006358211</v>
      </c>
      <c r="F17" s="21">
        <f t="shared" si="10"/>
        <v>2278.7128755540739</v>
      </c>
      <c r="G17" s="21">
        <f t="shared" si="10"/>
        <v>2148.0358193439042</v>
      </c>
      <c r="H17" s="21">
        <f t="shared" si="10"/>
        <v>2609.2784159178182</v>
      </c>
      <c r="I17" s="21">
        <f t="shared" si="10"/>
        <v>2684.6654685127173</v>
      </c>
      <c r="J17" s="21">
        <f t="shared" si="10"/>
        <v>4186.3905200753916</v>
      </c>
      <c r="K17" s="21">
        <f t="shared" si="10"/>
        <v>3106.9024459987663</v>
      </c>
      <c r="L17" s="21">
        <f t="shared" si="10"/>
        <v>2735.2436739943628</v>
      </c>
      <c r="M17" s="21">
        <f t="shared" si="10"/>
        <v>2625.4924415263863</v>
      </c>
      <c r="N17" s="21">
        <f t="shared" si="10"/>
        <v>3067.8369663837784</v>
      </c>
      <c r="O17" s="21">
        <f t="shared" si="10"/>
        <v>2574.9391600232389</v>
      </c>
      <c r="P17" s="21">
        <f t="shared" si="10"/>
        <v>2772.7553357107217</v>
      </c>
      <c r="Q17" s="21">
        <f t="shared" si="10"/>
        <v>2745.8216389083245</v>
      </c>
      <c r="R17" s="21">
        <f t="shared" si="10"/>
        <v>2453.4053538104849</v>
      </c>
      <c r="S17" s="21">
        <f t="shared" si="10"/>
        <v>2626.8118900518857</v>
      </c>
      <c r="T17" s="21">
        <f t="shared" si="10"/>
        <v>3088.880558777254</v>
      </c>
      <c r="U17" s="21">
        <f t="shared" si="10"/>
        <v>2960.9443147755055</v>
      </c>
      <c r="V17" s="21">
        <f t="shared" si="10"/>
        <v>2505.4534004680727</v>
      </c>
      <c r="W17" s="21">
        <f t="shared" si="10"/>
        <v>2007.7275627843046</v>
      </c>
      <c r="X17" s="21">
        <f t="shared" si="10"/>
        <v>2379.3611868418102</v>
      </c>
      <c r="Y17" s="21">
        <f t="shared" si="10"/>
        <v>3027.4554545054771</v>
      </c>
      <c r="Z17" s="21">
        <f t="shared" si="10"/>
        <v>2947.4730984143475</v>
      </c>
      <c r="AA17" s="21">
        <f t="shared" si="10"/>
        <v>3179.7533898862048</v>
      </c>
      <c r="AB17" s="21">
        <f t="shared" si="10"/>
        <v>3016.829484701062</v>
      </c>
      <c r="AC17" s="21">
        <f t="shared" si="10"/>
        <v>3052.3284261903727</v>
      </c>
      <c r="AD17" s="21">
        <f t="shared" si="10"/>
        <v>3151.1953212651379</v>
      </c>
      <c r="AE17" s="21">
        <f t="shared" si="10"/>
        <v>2937.1740264910122</v>
      </c>
    </row>
    <row r="18" spans="1:31" x14ac:dyDescent="0.2">
      <c r="A18" s="13" t="s">
        <v>45</v>
      </c>
      <c r="B18" s="4" t="s">
        <v>46</v>
      </c>
      <c r="C18" s="27">
        <v>8.6792523568604949</v>
      </c>
      <c r="D18" s="27">
        <v>6.4480669242837108</v>
      </c>
      <c r="E18" s="27">
        <v>7.9523385354810987</v>
      </c>
      <c r="F18" s="27">
        <v>8.1342044348041682</v>
      </c>
      <c r="G18" s="27">
        <v>9.0717603673946279</v>
      </c>
      <c r="H18" s="27">
        <v>7.8901233367785952</v>
      </c>
      <c r="I18" s="27">
        <v>7.1978936863921392</v>
      </c>
      <c r="J18" s="27">
        <v>14.451716722413144</v>
      </c>
      <c r="K18" s="27">
        <v>18.876431370129652</v>
      </c>
      <c r="L18" s="27">
        <v>27.651222238052419</v>
      </c>
      <c r="M18" s="27">
        <v>41.850984991954924</v>
      </c>
      <c r="N18" s="27">
        <v>99.686673103918835</v>
      </c>
      <c r="O18" s="27">
        <v>126.97568088784611</v>
      </c>
      <c r="P18" s="27">
        <v>114.9920350832698</v>
      </c>
      <c r="Q18" s="27">
        <v>122.88184711128403</v>
      </c>
      <c r="R18" s="27">
        <v>97.167537932922272</v>
      </c>
      <c r="S18" s="27">
        <v>46.719784777635141</v>
      </c>
      <c r="T18" s="27">
        <v>66.839867928074909</v>
      </c>
      <c r="U18" s="27">
        <v>32.735537073477722</v>
      </c>
      <c r="V18" s="27">
        <v>41.231055645181335</v>
      </c>
      <c r="W18" s="27">
        <v>26.468631243594622</v>
      </c>
      <c r="X18" s="27">
        <v>19.148834484707297</v>
      </c>
      <c r="Y18" s="27">
        <v>5.1624877086344751</v>
      </c>
      <c r="Z18" s="27">
        <v>11.942127771284657</v>
      </c>
      <c r="AA18" s="27">
        <v>105.25098106894836</v>
      </c>
      <c r="AB18" s="27">
        <v>110.62529988626453</v>
      </c>
      <c r="AC18" s="27">
        <v>45.364144068863759</v>
      </c>
      <c r="AD18" s="27">
        <v>43.973375688650918</v>
      </c>
      <c r="AE18" s="27">
        <v>36.018425875655801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261.20721996533962</v>
      </c>
      <c r="D21" s="27">
        <v>302.35701325287954</v>
      </c>
      <c r="E21" s="27">
        <v>300.84020231929406</v>
      </c>
      <c r="F21" s="27">
        <v>277.17606315822604</v>
      </c>
      <c r="G21" s="27">
        <v>347.86352402678563</v>
      </c>
      <c r="H21" s="27">
        <v>359.02094327118795</v>
      </c>
      <c r="I21" s="27">
        <v>286.79483320508717</v>
      </c>
      <c r="J21" s="27">
        <v>292.1714127946039</v>
      </c>
      <c r="K21" s="27">
        <v>307.0001142931643</v>
      </c>
      <c r="L21" s="27">
        <v>276.05588982994328</v>
      </c>
      <c r="M21" s="27">
        <v>299.61419660252682</v>
      </c>
      <c r="N21" s="27">
        <v>210.49916714400032</v>
      </c>
      <c r="O21" s="27">
        <v>268.28041022461497</v>
      </c>
      <c r="P21" s="27">
        <v>251.56322918035534</v>
      </c>
      <c r="Q21" s="27">
        <v>261.19019405822354</v>
      </c>
      <c r="R21" s="27">
        <v>242.17932062471544</v>
      </c>
      <c r="S21" s="27">
        <v>211.853179593802</v>
      </c>
      <c r="T21" s="27">
        <v>260.06607086233259</v>
      </c>
      <c r="U21" s="27">
        <v>214.09440535898642</v>
      </c>
      <c r="V21" s="27">
        <v>246.40424534606959</v>
      </c>
      <c r="W21" s="27">
        <v>159.39871521329576</v>
      </c>
      <c r="X21" s="27">
        <v>145.55590648287577</v>
      </c>
      <c r="Y21" s="27">
        <v>323.72151468891474</v>
      </c>
      <c r="Z21" s="27">
        <v>243.01124039036168</v>
      </c>
      <c r="AA21" s="27">
        <v>295.25411079891745</v>
      </c>
      <c r="AB21" s="27">
        <v>290.84440207104143</v>
      </c>
      <c r="AC21" s="27">
        <v>500.31287739108666</v>
      </c>
      <c r="AD21" s="27">
        <v>519.35097867665866</v>
      </c>
      <c r="AE21" s="27">
        <v>583.83423374784422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0.31199647508891137</v>
      </c>
      <c r="P22" s="27">
        <v>0</v>
      </c>
      <c r="Q22" s="27">
        <v>0</v>
      </c>
      <c r="R22" s="27">
        <v>0</v>
      </c>
      <c r="S22" s="27">
        <v>0.32344908525422755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0.46807444561037886</v>
      </c>
      <c r="AB22" s="27">
        <v>3.5824173294993864</v>
      </c>
      <c r="AC22" s="27">
        <v>0.51774204325999829</v>
      </c>
      <c r="AD22" s="27">
        <v>4.5361231152455392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153.41658683902943</v>
      </c>
      <c r="D23" s="27">
        <v>138.86184090446227</v>
      </c>
      <c r="E23" s="27">
        <v>190.62889389645048</v>
      </c>
      <c r="F23" s="27">
        <v>186.9160765591208</v>
      </c>
      <c r="G23" s="27">
        <v>207.1021599014945</v>
      </c>
      <c r="H23" s="27">
        <v>254.97582639084573</v>
      </c>
      <c r="I23" s="27">
        <v>224.93742820861769</v>
      </c>
      <c r="J23" s="27">
        <v>230.96025248081153</v>
      </c>
      <c r="K23" s="27">
        <v>186.61292998941616</v>
      </c>
      <c r="L23" s="27">
        <v>197.8292907997907</v>
      </c>
      <c r="M23" s="27">
        <v>202.83413804587786</v>
      </c>
      <c r="N23" s="27">
        <v>191.42172390642205</v>
      </c>
      <c r="O23" s="27">
        <v>168.5264887915969</v>
      </c>
      <c r="P23" s="27">
        <v>233.79657369680163</v>
      </c>
      <c r="Q23" s="27">
        <v>258.30719322910903</v>
      </c>
      <c r="R23" s="27">
        <v>231.80255318909573</v>
      </c>
      <c r="S23" s="27">
        <v>230.45601129359866</v>
      </c>
      <c r="T23" s="27">
        <v>241.05532761914151</v>
      </c>
      <c r="U23" s="27">
        <v>285.04661303735901</v>
      </c>
      <c r="V23" s="27">
        <v>294.39765101753653</v>
      </c>
      <c r="W23" s="27">
        <v>254.19977097875139</v>
      </c>
      <c r="X23" s="27">
        <v>215.42993093989057</v>
      </c>
      <c r="Y23" s="27">
        <v>229.07402498633627</v>
      </c>
      <c r="Z23" s="27">
        <v>253.74302497921755</v>
      </c>
      <c r="AA23" s="27">
        <v>219.08049328580682</v>
      </c>
      <c r="AB23" s="27">
        <v>15.243730855522145</v>
      </c>
      <c r="AC23" s="27">
        <v>289.31802849584807</v>
      </c>
      <c r="AD23" s="27">
        <v>265.02781020588105</v>
      </c>
      <c r="AE23" s="27">
        <v>185.61984351854323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224.59836924616053</v>
      </c>
      <c r="D26" s="27">
        <v>208.62526047375061</v>
      </c>
      <c r="E26" s="27">
        <v>252.91886807280741</v>
      </c>
      <c r="F26" s="27">
        <v>343.27250132031691</v>
      </c>
      <c r="G26" s="27">
        <v>291.96412904453297</v>
      </c>
      <c r="H26" s="27">
        <v>315.0263209728364</v>
      </c>
      <c r="I26" s="27">
        <v>273.29317699406045</v>
      </c>
      <c r="J26" s="27">
        <v>287.76240390986004</v>
      </c>
      <c r="K26" s="27">
        <v>251.02316987865794</v>
      </c>
      <c r="L26" s="27">
        <v>186.5520958387086</v>
      </c>
      <c r="M26" s="27">
        <v>219.41552558865376</v>
      </c>
      <c r="N26" s="27">
        <v>237.60423589834886</v>
      </c>
      <c r="O26" s="27">
        <v>222.13789911019686</v>
      </c>
      <c r="P26" s="27">
        <v>230.04672670459354</v>
      </c>
      <c r="Q26" s="27">
        <v>244.89091737627274</v>
      </c>
      <c r="R26" s="27">
        <v>280.3079082477978</v>
      </c>
      <c r="S26" s="27">
        <v>256.21672504210045</v>
      </c>
      <c r="T26" s="27">
        <v>271.39736126977334</v>
      </c>
      <c r="U26" s="27">
        <v>291.75327992311435</v>
      </c>
      <c r="V26" s="27">
        <v>319.64381368027455</v>
      </c>
      <c r="W26" s="27">
        <v>280.43735150726934</v>
      </c>
      <c r="X26" s="27">
        <v>318.75715887290301</v>
      </c>
      <c r="Y26" s="27">
        <v>458.32971645708267</v>
      </c>
      <c r="Z26" s="27">
        <v>533.09709767804623</v>
      </c>
      <c r="AA26" s="27">
        <v>433.68739507884789</v>
      </c>
      <c r="AB26" s="27">
        <v>508.38399803205283</v>
      </c>
      <c r="AC26" s="27">
        <v>465.19441144824913</v>
      </c>
      <c r="AD26" s="27">
        <v>486.17183932617314</v>
      </c>
      <c r="AE26" s="27">
        <v>432.23211247638591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985.96769230809764</v>
      </c>
      <c r="D30" s="27">
        <v>991.39324108399035</v>
      </c>
      <c r="E30" s="27">
        <v>1252.7267978117882</v>
      </c>
      <c r="F30" s="27">
        <v>1463.2140300816059</v>
      </c>
      <c r="G30" s="27">
        <v>1292.0342460036968</v>
      </c>
      <c r="H30" s="27">
        <v>1672.3652019461697</v>
      </c>
      <c r="I30" s="27">
        <v>1892.4421364185598</v>
      </c>
      <c r="J30" s="27">
        <v>3361.0447341677032</v>
      </c>
      <c r="K30" s="27">
        <v>2343.3898004673983</v>
      </c>
      <c r="L30" s="27">
        <v>2047.1551752878679</v>
      </c>
      <c r="M30" s="27">
        <v>1861.7775962973728</v>
      </c>
      <c r="N30" s="27">
        <v>2328.6251663310882</v>
      </c>
      <c r="O30" s="27">
        <v>1788.7066845338952</v>
      </c>
      <c r="P30" s="27">
        <v>1942.3567710457016</v>
      </c>
      <c r="Q30" s="27">
        <v>1858.5514871334353</v>
      </c>
      <c r="R30" s="27">
        <v>1601.9480338159537</v>
      </c>
      <c r="S30" s="27">
        <v>1881.2427402594949</v>
      </c>
      <c r="T30" s="27">
        <v>2249.5219310979319</v>
      </c>
      <c r="U30" s="27">
        <v>2137.3144793825682</v>
      </c>
      <c r="V30" s="27">
        <v>1603.7766347790107</v>
      </c>
      <c r="W30" s="27">
        <v>1287.2230938413934</v>
      </c>
      <c r="X30" s="27">
        <v>1680.4693560614335</v>
      </c>
      <c r="Y30" s="27">
        <v>2011.1677106645091</v>
      </c>
      <c r="Z30" s="27">
        <v>1905.6796075954376</v>
      </c>
      <c r="AA30" s="27">
        <v>2126.0123352080741</v>
      </c>
      <c r="AB30" s="27">
        <v>2088.1496365266817</v>
      </c>
      <c r="AC30" s="27">
        <v>1751.6212227430649</v>
      </c>
      <c r="AD30" s="27">
        <v>1832.1351942525287</v>
      </c>
      <c r="AE30" s="27">
        <v>1699.469410872583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2932.3073199308033</v>
      </c>
      <c r="D31" s="21">
        <f t="shared" si="11"/>
        <v>2951.1715649014227</v>
      </c>
      <c r="E31" s="21">
        <f t="shared" si="11"/>
        <v>3263.0507845009197</v>
      </c>
      <c r="F31" s="21">
        <f t="shared" si="11"/>
        <v>3631.9797511665556</v>
      </c>
      <c r="G31" s="21">
        <f t="shared" si="11"/>
        <v>4024.8975290677263</v>
      </c>
      <c r="H31" s="21">
        <f t="shared" si="11"/>
        <v>4462.3637618866933</v>
      </c>
      <c r="I31" s="21">
        <f t="shared" si="11"/>
        <v>4849.9974690855242</v>
      </c>
      <c r="J31" s="21">
        <f t="shared" si="11"/>
        <v>5179.3125189699549</v>
      </c>
      <c r="K31" s="21">
        <f t="shared" si="11"/>
        <v>5408.2063941602137</v>
      </c>
      <c r="L31" s="21">
        <f t="shared" si="11"/>
        <v>5584.3387991949348</v>
      </c>
      <c r="M31" s="21">
        <f t="shared" si="11"/>
        <v>5670.4398992850574</v>
      </c>
      <c r="N31" s="21">
        <f t="shared" si="11"/>
        <v>5417.5916586228004</v>
      </c>
      <c r="O31" s="21">
        <f t="shared" si="11"/>
        <v>5435.9228208202285</v>
      </c>
      <c r="P31" s="21">
        <f t="shared" si="11"/>
        <v>5344.517348353359</v>
      </c>
      <c r="Q31" s="21">
        <f t="shared" si="11"/>
        <v>5486.6887246576007</v>
      </c>
      <c r="R31" s="21">
        <f t="shared" si="11"/>
        <v>5932.7774571184664</v>
      </c>
      <c r="S31" s="21">
        <f t="shared" si="11"/>
        <v>5718.0699993065818</v>
      </c>
      <c r="T31" s="21">
        <f t="shared" si="11"/>
        <v>6166.2637604909887</v>
      </c>
      <c r="U31" s="21">
        <f t="shared" si="11"/>
        <v>6402.8544427178376</v>
      </c>
      <c r="V31" s="21">
        <f t="shared" si="11"/>
        <v>6416.7019766119492</v>
      </c>
      <c r="W31" s="21">
        <f t="shared" si="11"/>
        <v>6654.9860042229948</v>
      </c>
      <c r="X31" s="21">
        <f t="shared" si="11"/>
        <v>6807.1925925039986</v>
      </c>
      <c r="Y31" s="21">
        <f t="shared" si="11"/>
        <v>7096.2906745271994</v>
      </c>
      <c r="Z31" s="21">
        <f t="shared" si="11"/>
        <v>7562.9395241202756</v>
      </c>
      <c r="AA31" s="21">
        <f t="shared" si="11"/>
        <v>7351.9352971136886</v>
      </c>
      <c r="AB31" s="21">
        <f t="shared" si="11"/>
        <v>8121.9174820607341</v>
      </c>
      <c r="AC31" s="21">
        <f t="shared" si="11"/>
        <v>8373.1124388044627</v>
      </c>
      <c r="AD31" s="21">
        <f t="shared" si="11"/>
        <v>8622.337769822665</v>
      </c>
      <c r="AE31" s="21">
        <f t="shared" si="11"/>
        <v>8993.2825766702699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253.4267918426099</v>
      </c>
      <c r="D32" s="21">
        <f t="shared" si="12"/>
        <v>145.05020925321736</v>
      </c>
      <c r="E32" s="21">
        <f t="shared" si="12"/>
        <v>201.39320429364153</v>
      </c>
      <c r="F32" s="21">
        <f t="shared" si="12"/>
        <v>249.61806051186051</v>
      </c>
      <c r="G32" s="21">
        <f t="shared" si="12"/>
        <v>201.42275519964716</v>
      </c>
      <c r="H32" s="21">
        <f t="shared" si="12"/>
        <v>279.63665156478754</v>
      </c>
      <c r="I32" s="21">
        <f t="shared" si="12"/>
        <v>327.91827117794543</v>
      </c>
      <c r="J32" s="21">
        <f t="shared" si="12"/>
        <v>446.72231502689453</v>
      </c>
      <c r="K32" s="21">
        <f t="shared" si="12"/>
        <v>434.89729777780389</v>
      </c>
      <c r="L32" s="21">
        <f t="shared" si="12"/>
        <v>357.54213414644306</v>
      </c>
      <c r="M32" s="21">
        <f t="shared" si="12"/>
        <v>301.09454397101211</v>
      </c>
      <c r="N32" s="21">
        <f t="shared" si="12"/>
        <v>401.37947667380138</v>
      </c>
      <c r="O32" s="21">
        <f t="shared" si="12"/>
        <v>339.84024154013105</v>
      </c>
      <c r="P32" s="21">
        <f t="shared" si="12"/>
        <v>267.4228353655937</v>
      </c>
      <c r="Q32" s="21">
        <f t="shared" si="12"/>
        <v>314.49373750442192</v>
      </c>
      <c r="R32" s="21">
        <f t="shared" si="12"/>
        <v>428.31392873437539</v>
      </c>
      <c r="S32" s="21">
        <f t="shared" si="12"/>
        <v>399.6980884237563</v>
      </c>
      <c r="T32" s="21">
        <f t="shared" si="12"/>
        <v>448.0113826905299</v>
      </c>
      <c r="U32" s="21">
        <f t="shared" si="12"/>
        <v>597.72468467192664</v>
      </c>
      <c r="V32" s="21">
        <f t="shared" si="12"/>
        <v>412.39226692927019</v>
      </c>
      <c r="W32" s="21">
        <f t="shared" si="12"/>
        <v>342.32937679140201</v>
      </c>
      <c r="X32" s="21">
        <f t="shared" si="12"/>
        <v>347.68749804324841</v>
      </c>
      <c r="Y32" s="21">
        <f t="shared" si="12"/>
        <v>521.16429152574256</v>
      </c>
      <c r="Z32" s="21">
        <f t="shared" si="12"/>
        <v>459.52261602927672</v>
      </c>
      <c r="AA32" s="21">
        <f t="shared" si="12"/>
        <v>434.15244349014409</v>
      </c>
      <c r="AB32" s="21">
        <f t="shared" si="12"/>
        <v>715.94165445917054</v>
      </c>
      <c r="AC32" s="21">
        <f t="shared" si="12"/>
        <v>618.51853521995963</v>
      </c>
      <c r="AD32" s="21">
        <f t="shared" si="12"/>
        <v>657.40663245134544</v>
      </c>
      <c r="AE32" s="21">
        <f t="shared" si="12"/>
        <v>861.58178478039872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253.4267918426099</v>
      </c>
      <c r="D34" s="27">
        <v>145.05020925321736</v>
      </c>
      <c r="E34" s="27">
        <v>201.39320429364153</v>
      </c>
      <c r="F34" s="27">
        <v>249.61806051186051</v>
      </c>
      <c r="G34" s="27">
        <v>201.42275519964716</v>
      </c>
      <c r="H34" s="27">
        <v>279.63665156478754</v>
      </c>
      <c r="I34" s="27">
        <v>327.91827117794543</v>
      </c>
      <c r="J34" s="27">
        <v>446.72231502689453</v>
      </c>
      <c r="K34" s="27">
        <v>434.89729777780389</v>
      </c>
      <c r="L34" s="27">
        <v>357.54213414644306</v>
      </c>
      <c r="M34" s="27">
        <v>301.09454397101211</v>
      </c>
      <c r="N34" s="27">
        <v>401.37947667380138</v>
      </c>
      <c r="O34" s="27">
        <v>339.84024154013105</v>
      </c>
      <c r="P34" s="27">
        <v>267.4228353655937</v>
      </c>
      <c r="Q34" s="27">
        <v>314.49373750442192</v>
      </c>
      <c r="R34" s="27">
        <v>428.31392873437539</v>
      </c>
      <c r="S34" s="27">
        <v>399.6980884237563</v>
      </c>
      <c r="T34" s="27">
        <v>448.0113826905299</v>
      </c>
      <c r="U34" s="27">
        <v>597.72468467192664</v>
      </c>
      <c r="V34" s="27">
        <v>412.39226692927019</v>
      </c>
      <c r="W34" s="27">
        <v>342.32937679140201</v>
      </c>
      <c r="X34" s="27">
        <v>347.68749804324841</v>
      </c>
      <c r="Y34" s="27">
        <v>521.16429152574256</v>
      </c>
      <c r="Z34" s="27">
        <v>459.52261602927672</v>
      </c>
      <c r="AA34" s="27">
        <v>434.15244349014409</v>
      </c>
      <c r="AB34" s="27">
        <v>715.94165445917054</v>
      </c>
      <c r="AC34" s="27">
        <v>618.51853521995963</v>
      </c>
      <c r="AD34" s="27">
        <v>657.40663245134544</v>
      </c>
      <c r="AE34" s="27">
        <v>861.58178478039872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2518.634119391375</v>
      </c>
      <c r="D35" s="21">
        <f t="shared" si="13"/>
        <v>2633.6112700273379</v>
      </c>
      <c r="E35" s="21">
        <f t="shared" si="13"/>
        <v>2865.4232913454339</v>
      </c>
      <c r="F35" s="21">
        <f t="shared" si="13"/>
        <v>3164.3399488398259</v>
      </c>
      <c r="G35" s="21">
        <f t="shared" si="13"/>
        <v>3570.423966963232</v>
      </c>
      <c r="H35" s="21">
        <f t="shared" si="13"/>
        <v>3902.3458364863918</v>
      </c>
      <c r="I35" s="21">
        <f t="shared" si="13"/>
        <v>4212.6102940326582</v>
      </c>
      <c r="J35" s="21">
        <f t="shared" si="13"/>
        <v>4403.3358234816124</v>
      </c>
      <c r="K35" s="21">
        <f t="shared" si="13"/>
        <v>4620.9365760687251</v>
      </c>
      <c r="L35" s="21">
        <f t="shared" si="13"/>
        <v>4838.682370011742</v>
      </c>
      <c r="M35" s="21">
        <f t="shared" si="13"/>
        <v>4960.6334966487584</v>
      </c>
      <c r="N35" s="21">
        <f t="shared" si="13"/>
        <v>4625.582437345689</v>
      </c>
      <c r="O35" s="21">
        <f t="shared" si="13"/>
        <v>4706.3629055546535</v>
      </c>
      <c r="P35" s="21">
        <f t="shared" si="13"/>
        <v>4700.9486518470449</v>
      </c>
      <c r="Q35" s="21">
        <f t="shared" si="13"/>
        <v>4780.0507649640849</v>
      </c>
      <c r="R35" s="21">
        <f t="shared" si="13"/>
        <v>5120.5692693183291</v>
      </c>
      <c r="S35" s="21">
        <f t="shared" si="13"/>
        <v>4966.1616928430558</v>
      </c>
      <c r="T35" s="21">
        <f t="shared" si="13"/>
        <v>5357.8249028983055</v>
      </c>
      <c r="U35" s="21">
        <f t="shared" si="13"/>
        <v>5441.2674024826601</v>
      </c>
      <c r="V35" s="21">
        <f t="shared" si="13"/>
        <v>5612.2216735395823</v>
      </c>
      <c r="W35" s="21">
        <f t="shared" si="13"/>
        <v>5903.9482271964107</v>
      </c>
      <c r="X35" s="21">
        <f t="shared" si="13"/>
        <v>6075.8725809109337</v>
      </c>
      <c r="Y35" s="21">
        <f t="shared" si="13"/>
        <v>6201.964923259814</v>
      </c>
      <c r="Z35" s="21">
        <f t="shared" si="13"/>
        <v>6716.5793990900465</v>
      </c>
      <c r="AA35" s="21">
        <f t="shared" si="13"/>
        <v>6535.7994235804299</v>
      </c>
      <c r="AB35" s="21">
        <f t="shared" si="13"/>
        <v>6996.6680903629685</v>
      </c>
      <c r="AC35" s="21">
        <f t="shared" si="13"/>
        <v>7353.8679952663042</v>
      </c>
      <c r="AD35" s="21">
        <f t="shared" si="13"/>
        <v>7571.3158331006762</v>
      </c>
      <c r="AE35" s="21">
        <f t="shared" si="13"/>
        <v>7750.9527545247201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1102.5835279054115</v>
      </c>
      <c r="D36" s="21">
        <f t="shared" si="14"/>
        <v>1156.259127110744</v>
      </c>
      <c r="E36" s="21">
        <f t="shared" si="14"/>
        <v>1266.4974666819035</v>
      </c>
      <c r="F36" s="21">
        <f t="shared" si="14"/>
        <v>1387.917206123828</v>
      </c>
      <c r="G36" s="21">
        <f t="shared" si="14"/>
        <v>1571.3549144240012</v>
      </c>
      <c r="H36" s="21">
        <f t="shared" si="14"/>
        <v>1719.0892098445483</v>
      </c>
      <c r="I36" s="21">
        <f t="shared" si="14"/>
        <v>1854.4556454133897</v>
      </c>
      <c r="J36" s="21">
        <f t="shared" si="14"/>
        <v>1934.3188193501398</v>
      </c>
      <c r="K36" s="21">
        <f t="shared" si="14"/>
        <v>2019.7469163323899</v>
      </c>
      <c r="L36" s="21">
        <f t="shared" si="14"/>
        <v>2128.1275622070198</v>
      </c>
      <c r="M36" s="21">
        <f t="shared" si="14"/>
        <v>2152.5680558835566</v>
      </c>
      <c r="N36" s="21">
        <f t="shared" si="14"/>
        <v>1970.3233188107897</v>
      </c>
      <c r="O36" s="21">
        <f t="shared" si="14"/>
        <v>1922.4889589081909</v>
      </c>
      <c r="P36" s="21">
        <f t="shared" si="14"/>
        <v>1869.576397130535</v>
      </c>
      <c r="Q36" s="21">
        <f t="shared" si="14"/>
        <v>1913.1054714775346</v>
      </c>
      <c r="R36" s="21">
        <f t="shared" si="14"/>
        <v>1955.2479022677689</v>
      </c>
      <c r="S36" s="21">
        <f t="shared" si="14"/>
        <v>1934.7890551171774</v>
      </c>
      <c r="T36" s="21">
        <f t="shared" si="14"/>
        <v>2008.7149526359274</v>
      </c>
      <c r="U36" s="21">
        <f t="shared" si="14"/>
        <v>2004.8657757925903</v>
      </c>
      <c r="V36" s="21">
        <f t="shared" si="14"/>
        <v>2195.2948730854864</v>
      </c>
      <c r="W36" s="21">
        <f t="shared" si="14"/>
        <v>2475.2957705185654</v>
      </c>
      <c r="X36" s="21">
        <f t="shared" si="14"/>
        <v>2434.9026406285047</v>
      </c>
      <c r="Y36" s="21">
        <f t="shared" si="14"/>
        <v>2623.1843071740004</v>
      </c>
      <c r="Z36" s="21">
        <f t="shared" si="14"/>
        <v>2888.7935085153085</v>
      </c>
      <c r="AA36" s="21">
        <f t="shared" si="14"/>
        <v>3106.8893128085829</v>
      </c>
      <c r="AB36" s="21">
        <f t="shared" si="14"/>
        <v>3172.7693981945436</v>
      </c>
      <c r="AC36" s="21">
        <f t="shared" si="14"/>
        <v>3398.1615739473214</v>
      </c>
      <c r="AD36" s="21">
        <f t="shared" si="14"/>
        <v>3550.0712462220504</v>
      </c>
      <c r="AE36" s="21">
        <f t="shared" si="14"/>
        <v>3531.2015334790613</v>
      </c>
    </row>
    <row r="37" spans="1:31" x14ac:dyDescent="0.2">
      <c r="A37" s="13" t="s">
        <v>83</v>
      </c>
      <c r="B37" s="4" t="s">
        <v>84</v>
      </c>
      <c r="C37" s="27">
        <v>6.3092595340971913</v>
      </c>
      <c r="D37" s="27">
        <v>7.7339310417965548</v>
      </c>
      <c r="E37" s="27">
        <v>4.5793012747479604</v>
      </c>
      <c r="F37" s="27">
        <v>6.0039727824473266</v>
      </c>
      <c r="G37" s="27">
        <v>7.0215952879468739</v>
      </c>
      <c r="H37" s="27">
        <v>138.07427760765583</v>
      </c>
      <c r="I37" s="27">
        <v>278.96881352137694</v>
      </c>
      <c r="J37" s="27">
        <v>417.50916576871151</v>
      </c>
      <c r="K37" s="27">
        <v>560.61428697098142</v>
      </c>
      <c r="L37" s="27">
        <v>703.53132434479573</v>
      </c>
      <c r="M37" s="27">
        <v>824.36664421639466</v>
      </c>
      <c r="N37" s="27">
        <v>856.74000503685625</v>
      </c>
      <c r="O37" s="27">
        <v>934.94501282815759</v>
      </c>
      <c r="P37" s="27">
        <v>1000.6723092748739</v>
      </c>
      <c r="Q37" s="27">
        <v>1134.3388275160239</v>
      </c>
      <c r="R37" s="27">
        <v>1251.385935277272</v>
      </c>
      <c r="S37" s="27">
        <v>1354.4324305116247</v>
      </c>
      <c r="T37" s="27">
        <v>1534.5482502972736</v>
      </c>
      <c r="U37" s="27">
        <v>1673.5396453934102</v>
      </c>
      <c r="V37" s="27">
        <v>1888.9723547930278</v>
      </c>
      <c r="W37" s="27">
        <v>2182.8963481797032</v>
      </c>
      <c r="X37" s="27">
        <v>2195.2463969101855</v>
      </c>
      <c r="Y37" s="27">
        <v>2410.9865740717546</v>
      </c>
      <c r="Z37" s="27">
        <v>2694.1782868676191</v>
      </c>
      <c r="AA37" s="27">
        <v>2933.1849943211823</v>
      </c>
      <c r="AB37" s="27">
        <v>3025.7141950934247</v>
      </c>
      <c r="AC37" s="27">
        <v>3266.9031956167473</v>
      </c>
      <c r="AD37" s="27">
        <v>3438.2700039537112</v>
      </c>
      <c r="AE37" s="27">
        <v>3441.3343306297347</v>
      </c>
    </row>
    <row r="38" spans="1:31" x14ac:dyDescent="0.2">
      <c r="A38" s="13" t="s">
        <v>85</v>
      </c>
      <c r="B38" s="4" t="s">
        <v>86</v>
      </c>
      <c r="C38" s="27">
        <v>1096.2742683713143</v>
      </c>
      <c r="D38" s="27">
        <v>1148.5251960689475</v>
      </c>
      <c r="E38" s="27">
        <v>1261.9181654071556</v>
      </c>
      <c r="F38" s="27">
        <v>1381.9132333413806</v>
      </c>
      <c r="G38" s="27">
        <v>1564.3333191360543</v>
      </c>
      <c r="H38" s="27">
        <v>1581.0149322368925</v>
      </c>
      <c r="I38" s="27">
        <v>1575.4868318920128</v>
      </c>
      <c r="J38" s="27">
        <v>1516.8096535814284</v>
      </c>
      <c r="K38" s="27">
        <v>1459.1326293614084</v>
      </c>
      <c r="L38" s="27">
        <v>1424.5962378622239</v>
      </c>
      <c r="M38" s="27">
        <v>1328.2014116671621</v>
      </c>
      <c r="N38" s="27">
        <v>1113.5833137739335</v>
      </c>
      <c r="O38" s="27">
        <v>987.54394608003338</v>
      </c>
      <c r="P38" s="27">
        <v>868.90408785566115</v>
      </c>
      <c r="Q38" s="27">
        <v>778.76664396151057</v>
      </c>
      <c r="R38" s="27">
        <v>703.86196699049708</v>
      </c>
      <c r="S38" s="27">
        <v>580.35662460555272</v>
      </c>
      <c r="T38" s="27">
        <v>474.16670233865369</v>
      </c>
      <c r="U38" s="27">
        <v>331.32613039917999</v>
      </c>
      <c r="V38" s="27">
        <v>306.32251829245877</v>
      </c>
      <c r="W38" s="27">
        <v>292.39942233886205</v>
      </c>
      <c r="X38" s="27">
        <v>239.65624371831922</v>
      </c>
      <c r="Y38" s="27">
        <v>212.19773310224585</v>
      </c>
      <c r="Z38" s="27">
        <v>194.61522164768928</v>
      </c>
      <c r="AA38" s="27">
        <v>173.70431848740077</v>
      </c>
      <c r="AB38" s="27">
        <v>147.05520310111882</v>
      </c>
      <c r="AC38" s="27">
        <v>131.25837833057398</v>
      </c>
      <c r="AD38" s="27">
        <v>111.80124226833915</v>
      </c>
      <c r="AE38" s="27">
        <v>89.867202849326475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631.17820217623762</v>
      </c>
      <c r="D39" s="21">
        <f t="shared" ref="D39:AE39" si="16">+D40+D41</f>
        <v>661.31699090915527</v>
      </c>
      <c r="E39" s="21">
        <f t="shared" si="16"/>
        <v>726.86748616790044</v>
      </c>
      <c r="F39" s="21">
        <f t="shared" si="16"/>
        <v>796.11684133379003</v>
      </c>
      <c r="G39" s="21">
        <f t="shared" si="16"/>
        <v>901.7483283816058</v>
      </c>
      <c r="H39" s="21">
        <f t="shared" si="16"/>
        <v>975.44159173581602</v>
      </c>
      <c r="I39" s="21">
        <f t="shared" si="16"/>
        <v>1042.8578225001434</v>
      </c>
      <c r="J39" s="21">
        <f t="shared" si="16"/>
        <v>1080.5673673860992</v>
      </c>
      <c r="K39" s="21">
        <f t="shared" si="16"/>
        <v>1122.7140091467359</v>
      </c>
      <c r="L39" s="21">
        <f t="shared" si="16"/>
        <v>1184.381503862935</v>
      </c>
      <c r="M39" s="21">
        <f t="shared" si="16"/>
        <v>1208.2373454717037</v>
      </c>
      <c r="N39" s="21">
        <f t="shared" si="16"/>
        <v>1110.9750711772519</v>
      </c>
      <c r="O39" s="21">
        <f t="shared" si="16"/>
        <v>1130.8230434253715</v>
      </c>
      <c r="P39" s="21">
        <f t="shared" si="16"/>
        <v>1096.780492661836</v>
      </c>
      <c r="Q39" s="21">
        <f t="shared" si="16"/>
        <v>1068.9047112908561</v>
      </c>
      <c r="R39" s="21">
        <f t="shared" si="16"/>
        <v>1091.9201490177106</v>
      </c>
      <c r="S39" s="21">
        <f t="shared" si="16"/>
        <v>1060.4989163224814</v>
      </c>
      <c r="T39" s="21">
        <f t="shared" si="16"/>
        <v>1131.8819800782098</v>
      </c>
      <c r="U39" s="21">
        <f t="shared" si="16"/>
        <v>1162.3150562329913</v>
      </c>
      <c r="V39" s="21">
        <f t="shared" si="16"/>
        <v>1212.1196264599425</v>
      </c>
      <c r="W39" s="21">
        <f t="shared" si="16"/>
        <v>1295.8583307649046</v>
      </c>
      <c r="X39" s="21">
        <f t="shared" si="16"/>
        <v>1324.6465190397475</v>
      </c>
      <c r="Y39" s="21">
        <f t="shared" si="16"/>
        <v>1384.6321395302216</v>
      </c>
      <c r="Z39" s="21">
        <f t="shared" si="16"/>
        <v>1483.6656996474496</v>
      </c>
      <c r="AA39" s="21">
        <f t="shared" si="16"/>
        <v>1426.2750302096733</v>
      </c>
      <c r="AB39" s="21">
        <f t="shared" si="16"/>
        <v>1544.2653640466774</v>
      </c>
      <c r="AC39" s="21">
        <f t="shared" si="16"/>
        <v>1651.6486935475407</v>
      </c>
      <c r="AD39" s="21">
        <f t="shared" si="16"/>
        <v>1716.2478689077732</v>
      </c>
      <c r="AE39" s="21">
        <f t="shared" si="16"/>
        <v>1823.4702129850486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5.0011423022645151E-14</v>
      </c>
      <c r="H40" s="27">
        <v>62.294795136812141</v>
      </c>
      <c r="I40" s="27">
        <v>130.9258720356581</v>
      </c>
      <c r="J40" s="27">
        <v>200.44371676416262</v>
      </c>
      <c r="K40" s="27">
        <v>273.77844257019979</v>
      </c>
      <c r="L40" s="27">
        <v>354.78314864192305</v>
      </c>
      <c r="M40" s="27">
        <v>428.89000187372284</v>
      </c>
      <c r="N40" s="27">
        <v>456.00187395439309</v>
      </c>
      <c r="O40" s="27">
        <v>526.76388897616914</v>
      </c>
      <c r="P40" s="27">
        <v>572.95542975273543</v>
      </c>
      <c r="Q40" s="27">
        <v>620.67122597996467</v>
      </c>
      <c r="R40" s="27">
        <v>699.88609171386588</v>
      </c>
      <c r="S40" s="27">
        <v>746.24836945257516</v>
      </c>
      <c r="T40" s="27">
        <v>869.94487548071936</v>
      </c>
      <c r="U40" s="27">
        <v>973.92683046878096</v>
      </c>
      <c r="V40" s="27">
        <v>1036.1161326918455</v>
      </c>
      <c r="W40" s="27">
        <v>1125.3177311179875</v>
      </c>
      <c r="X40" s="27">
        <v>1184.7286749720902</v>
      </c>
      <c r="Y40" s="27">
        <v>1256.0500444413644</v>
      </c>
      <c r="Z40" s="27">
        <v>1361.0876834579981</v>
      </c>
      <c r="AA40" s="27">
        <v>1312.3431789117387</v>
      </c>
      <c r="AB40" s="27">
        <v>1441.7811170918851</v>
      </c>
      <c r="AC40" s="27">
        <v>1555.1643063458259</v>
      </c>
      <c r="AD40" s="27">
        <v>1627.384774091397</v>
      </c>
      <c r="AE40" s="27">
        <v>1746.3915117815714</v>
      </c>
    </row>
    <row r="41" spans="1:31" x14ac:dyDescent="0.2">
      <c r="A41" s="13" t="s">
        <v>91</v>
      </c>
      <c r="B41" s="4" t="s">
        <v>92</v>
      </c>
      <c r="C41" s="27">
        <v>631.17820217623762</v>
      </c>
      <c r="D41" s="27">
        <v>661.31699090915527</v>
      </c>
      <c r="E41" s="27">
        <v>726.86748616790044</v>
      </c>
      <c r="F41" s="27">
        <v>796.11684133379003</v>
      </c>
      <c r="G41" s="27">
        <v>901.7483283816058</v>
      </c>
      <c r="H41" s="27">
        <v>913.14679659900389</v>
      </c>
      <c r="I41" s="27">
        <v>911.93195046448534</v>
      </c>
      <c r="J41" s="27">
        <v>880.12365062193658</v>
      </c>
      <c r="K41" s="27">
        <v>848.93556657653608</v>
      </c>
      <c r="L41" s="27">
        <v>829.59835522101196</v>
      </c>
      <c r="M41" s="27">
        <v>779.34734359798085</v>
      </c>
      <c r="N41" s="27">
        <v>654.97319722285886</v>
      </c>
      <c r="O41" s="27">
        <v>604.0591544492022</v>
      </c>
      <c r="P41" s="27">
        <v>523.82506290910067</v>
      </c>
      <c r="Q41" s="27">
        <v>448.23348531089152</v>
      </c>
      <c r="R41" s="27">
        <v>392.0340573038448</v>
      </c>
      <c r="S41" s="27">
        <v>314.25054686990609</v>
      </c>
      <c r="T41" s="27">
        <v>261.93710459749042</v>
      </c>
      <c r="U41" s="27">
        <v>188.3882257642104</v>
      </c>
      <c r="V41" s="27">
        <v>176.00349376809712</v>
      </c>
      <c r="W41" s="27">
        <v>170.54059964691714</v>
      </c>
      <c r="X41" s="27">
        <v>139.91784406765737</v>
      </c>
      <c r="Y41" s="27">
        <v>128.58209508885719</v>
      </c>
      <c r="Z41" s="27">
        <v>122.57801618945159</v>
      </c>
      <c r="AA41" s="27">
        <v>113.93185129793456</v>
      </c>
      <c r="AB41" s="27">
        <v>102.48424695479228</v>
      </c>
      <c r="AC41" s="27">
        <v>96.484387201714668</v>
      </c>
      <c r="AD41" s="27">
        <v>88.863094816376133</v>
      </c>
      <c r="AE41" s="27">
        <v>77.078701203477308</v>
      </c>
    </row>
    <row r="42" spans="1:31" x14ac:dyDescent="0.2">
      <c r="A42" s="13" t="s">
        <v>93</v>
      </c>
      <c r="B42" s="4" t="s">
        <v>94</v>
      </c>
      <c r="C42" s="27">
        <v>770.98412324363028</v>
      </c>
      <c r="D42" s="27">
        <v>802.07665030047394</v>
      </c>
      <c r="E42" s="27">
        <v>857.08710481317621</v>
      </c>
      <c r="F42" s="27">
        <v>964.91059238096625</v>
      </c>
      <c r="G42" s="27">
        <v>1080.4347225039601</v>
      </c>
      <c r="H42" s="27">
        <v>1191.3346333383117</v>
      </c>
      <c r="I42" s="27">
        <v>1299.3613396267447</v>
      </c>
      <c r="J42" s="27">
        <v>1373.4747984637163</v>
      </c>
      <c r="K42" s="27">
        <v>1464.3868424332325</v>
      </c>
      <c r="L42" s="27">
        <v>1512.73794495688</v>
      </c>
      <c r="M42" s="27">
        <v>1588.4487795158304</v>
      </c>
      <c r="N42" s="27">
        <v>1534.7739827346215</v>
      </c>
      <c r="O42" s="27">
        <v>1645.0498288708063</v>
      </c>
      <c r="P42" s="27">
        <v>1726.6478583365983</v>
      </c>
      <c r="Q42" s="27">
        <v>1790.483864725315</v>
      </c>
      <c r="R42" s="27">
        <v>2064.8544195418417</v>
      </c>
      <c r="S42" s="27">
        <v>1958.387718449057</v>
      </c>
      <c r="T42" s="27">
        <v>2196.8646439450263</v>
      </c>
      <c r="U42" s="27">
        <v>2248.3892280919358</v>
      </c>
      <c r="V42" s="27">
        <v>2175.6899519132626</v>
      </c>
      <c r="W42" s="27">
        <v>2101.452726292825</v>
      </c>
      <c r="X42" s="27">
        <v>2286.3958337051054</v>
      </c>
      <c r="Y42" s="27">
        <v>2160.6648666674778</v>
      </c>
      <c r="Z42" s="27">
        <v>2306.6036902390738</v>
      </c>
      <c r="AA42" s="27">
        <v>1959.9441144491686</v>
      </c>
      <c r="AB42" s="27">
        <v>2237.0856349329101</v>
      </c>
      <c r="AC42" s="27">
        <v>2259.3759073710153</v>
      </c>
      <c r="AD42" s="27">
        <v>2258.7212811869972</v>
      </c>
      <c r="AE42" s="27">
        <v>2348.3530168479992</v>
      </c>
    </row>
    <row r="43" spans="1:31" x14ac:dyDescent="0.2">
      <c r="A43" s="13" t="s">
        <v>95</v>
      </c>
      <c r="B43" s="4" t="s">
        <v>96</v>
      </c>
      <c r="C43" s="27">
        <v>13.888266066095669</v>
      </c>
      <c r="D43" s="27">
        <v>13.958501706964709</v>
      </c>
      <c r="E43" s="27">
        <v>14.971233682453757</v>
      </c>
      <c r="F43" s="27">
        <v>15.395309001242111</v>
      </c>
      <c r="G43" s="27">
        <v>16.88600165366508</v>
      </c>
      <c r="H43" s="27">
        <v>16.480401567715397</v>
      </c>
      <c r="I43" s="27">
        <v>15.935486492380498</v>
      </c>
      <c r="J43" s="27">
        <v>14.974838281657009</v>
      </c>
      <c r="K43" s="27">
        <v>14.088808156367447</v>
      </c>
      <c r="L43" s="27">
        <v>13.435358984907044</v>
      </c>
      <c r="M43" s="27">
        <v>11.379315777668182</v>
      </c>
      <c r="N43" s="27">
        <v>9.5100646230260644</v>
      </c>
      <c r="O43" s="27">
        <v>8.0010743502844637</v>
      </c>
      <c r="P43" s="27">
        <v>7.9439037180756751</v>
      </c>
      <c r="Q43" s="27">
        <v>7.5567174703790068</v>
      </c>
      <c r="R43" s="27">
        <v>8.5467984910072303</v>
      </c>
      <c r="S43" s="27">
        <v>12.486002954339977</v>
      </c>
      <c r="T43" s="27">
        <v>20.363326239142392</v>
      </c>
      <c r="U43" s="27">
        <v>25.697342365142894</v>
      </c>
      <c r="V43" s="27">
        <v>29.11722208089073</v>
      </c>
      <c r="W43" s="27">
        <v>31.341399620115411</v>
      </c>
      <c r="X43" s="27">
        <v>29.927587537575853</v>
      </c>
      <c r="Y43" s="27">
        <v>33.483609888114621</v>
      </c>
      <c r="Z43" s="27">
        <v>37.51650068821553</v>
      </c>
      <c r="AA43" s="27">
        <v>42.690966113005956</v>
      </c>
      <c r="AB43" s="27">
        <v>42.547693188838011</v>
      </c>
      <c r="AC43" s="27">
        <v>44.681820400427043</v>
      </c>
      <c r="AD43" s="27">
        <v>46.27543678385539</v>
      </c>
      <c r="AE43" s="27">
        <v>47.927991212611637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7.9585395911286225</v>
      </c>
      <c r="D46" s="27">
        <v>7.7426858932038751</v>
      </c>
      <c r="E46" s="27">
        <v>8.3539505689831284</v>
      </c>
      <c r="F46" s="27">
        <v>7.0906702390393379</v>
      </c>
      <c r="G46" s="27">
        <v>6.0311448010219655</v>
      </c>
      <c r="H46" s="27">
        <v>5.1346232765457271</v>
      </c>
      <c r="I46" s="27">
        <v>6.3571526281042336</v>
      </c>
      <c r="J46" s="27">
        <v>5.7051369739396964</v>
      </c>
      <c r="K46" s="27">
        <v>6.4794055632600847</v>
      </c>
      <c r="L46" s="27">
        <v>8.0686937202861433</v>
      </c>
      <c r="M46" s="27">
        <v>7.9056898067450092</v>
      </c>
      <c r="N46" s="27">
        <v>7.579681979662741</v>
      </c>
      <c r="O46" s="27">
        <v>8.1909466554419943</v>
      </c>
      <c r="P46" s="27">
        <v>8.2316976338272774</v>
      </c>
      <c r="Q46" s="27">
        <v>7.7768162192409775</v>
      </c>
      <c r="R46" s="27">
        <v>7.4092356142312799</v>
      </c>
      <c r="S46" s="27">
        <v>8.0392928905749574</v>
      </c>
      <c r="T46" s="27">
        <v>8.4973582945512831</v>
      </c>
      <c r="U46" s="27">
        <v>19.786951202656677</v>
      </c>
      <c r="V46" s="27">
        <v>19.029244443617337</v>
      </c>
      <c r="W46" s="27">
        <v>18.896528216670589</v>
      </c>
      <c r="X46" s="27">
        <v>19.589410655357831</v>
      </c>
      <c r="Y46" s="27">
        <v>19.795218230821341</v>
      </c>
      <c r="Z46" s="27">
        <v>18.706665163955069</v>
      </c>
      <c r="AA46" s="27">
        <v>8.083699307999419</v>
      </c>
      <c r="AB46" s="27">
        <v>31.080424382863072</v>
      </c>
      <c r="AC46" s="27">
        <v>8.1603297481885377</v>
      </c>
      <c r="AD46" s="27">
        <v>8.1416980912724313</v>
      </c>
      <c r="AE46" s="27">
        <v>10.070792534683729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0</v>
      </c>
      <c r="D47" s="21">
        <f t="shared" ref="D47:AE47" si="18">+D49</f>
        <v>0</v>
      </c>
      <c r="E47" s="21">
        <f t="shared" si="18"/>
        <v>0</v>
      </c>
      <c r="F47" s="21">
        <f t="shared" si="18"/>
        <v>0</v>
      </c>
      <c r="G47" s="21">
        <f t="shared" si="18"/>
        <v>0</v>
      </c>
      <c r="H47" s="21">
        <f t="shared" si="18"/>
        <v>0</v>
      </c>
      <c r="I47" s="21">
        <f t="shared" si="18"/>
        <v>0</v>
      </c>
      <c r="J47" s="21">
        <f t="shared" si="18"/>
        <v>0</v>
      </c>
      <c r="K47" s="21">
        <f t="shared" si="18"/>
        <v>0</v>
      </c>
      <c r="L47" s="21">
        <f t="shared" si="18"/>
        <v>0</v>
      </c>
      <c r="M47" s="21">
        <f t="shared" si="18"/>
        <v>0</v>
      </c>
      <c r="N47" s="21">
        <f t="shared" si="18"/>
        <v>0</v>
      </c>
      <c r="O47" s="21">
        <f t="shared" si="18"/>
        <v>0</v>
      </c>
      <c r="P47" s="21">
        <f t="shared" si="18"/>
        <v>0</v>
      </c>
      <c r="Q47" s="21">
        <f t="shared" si="18"/>
        <v>0</v>
      </c>
      <c r="R47" s="21">
        <f t="shared" si="18"/>
        <v>0</v>
      </c>
      <c r="S47" s="21">
        <f t="shared" si="18"/>
        <v>0</v>
      </c>
      <c r="T47" s="21">
        <f t="shared" si="18"/>
        <v>0</v>
      </c>
      <c r="U47" s="21">
        <f t="shared" si="18"/>
        <v>0</v>
      </c>
      <c r="V47" s="21">
        <f t="shared" si="18"/>
        <v>0</v>
      </c>
      <c r="W47" s="21">
        <f t="shared" si="18"/>
        <v>0</v>
      </c>
      <c r="X47" s="21">
        <f t="shared" si="18"/>
        <v>0</v>
      </c>
      <c r="Y47" s="21">
        <f t="shared" si="18"/>
        <v>0</v>
      </c>
      <c r="Z47" s="21">
        <f t="shared" si="18"/>
        <v>0</v>
      </c>
      <c r="AA47" s="21">
        <f t="shared" si="18"/>
        <v>0</v>
      </c>
      <c r="AB47" s="21">
        <f t="shared" si="18"/>
        <v>0</v>
      </c>
      <c r="AC47" s="21">
        <f t="shared" si="18"/>
        <v>0</v>
      </c>
      <c r="AD47" s="21">
        <f t="shared" si="18"/>
        <v>0</v>
      </c>
      <c r="AE47" s="21">
        <f t="shared" si="1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152.28786910568977</v>
      </c>
      <c r="D50" s="21">
        <f t="shared" ref="D50:AE50" si="20">+D51+D52</f>
        <v>164.76739972766353</v>
      </c>
      <c r="E50" s="21">
        <f t="shared" si="20"/>
        <v>187.88033829286081</v>
      </c>
      <c r="F50" s="21">
        <f t="shared" si="20"/>
        <v>210.93107157582995</v>
      </c>
      <c r="G50" s="21">
        <f t="shared" si="20"/>
        <v>247.019662103825</v>
      </c>
      <c r="H50" s="21">
        <f t="shared" si="20"/>
        <v>275.24665055896793</v>
      </c>
      <c r="I50" s="21">
        <f t="shared" si="20"/>
        <v>303.1117512468162</v>
      </c>
      <c r="J50" s="21">
        <f t="shared" si="20"/>
        <v>323.5492434875087</v>
      </c>
      <c r="K50" s="21">
        <f t="shared" si="20"/>
        <v>345.8931147504249</v>
      </c>
      <c r="L50" s="21">
        <f t="shared" si="20"/>
        <v>380.04560131646332</v>
      </c>
      <c r="M50" s="21">
        <f t="shared" si="20"/>
        <v>400.80616885854215</v>
      </c>
      <c r="N50" s="21">
        <f t="shared" si="20"/>
        <v>383.05006262364839</v>
      </c>
      <c r="O50" s="21">
        <f t="shared" si="20"/>
        <v>381.52872707000273</v>
      </c>
      <c r="P50" s="21">
        <f t="shared" si="20"/>
        <v>367.91416350689332</v>
      </c>
      <c r="Q50" s="21">
        <f t="shared" si="20"/>
        <v>384.36740596985317</v>
      </c>
      <c r="R50" s="21">
        <f t="shared" si="20"/>
        <v>376.48502345153105</v>
      </c>
      <c r="S50" s="21">
        <f t="shared" si="20"/>
        <v>344.17092514919449</v>
      </c>
      <c r="T50" s="21">
        <f t="shared" si="20"/>
        <v>351.93011660760243</v>
      </c>
      <c r="U50" s="21">
        <f t="shared" si="20"/>
        <v>344.07540436059497</v>
      </c>
      <c r="V50" s="21">
        <f t="shared" si="20"/>
        <v>373.05879169947912</v>
      </c>
      <c r="W50" s="21">
        <f t="shared" si="20"/>
        <v>389.81187201851083</v>
      </c>
      <c r="X50" s="21">
        <f t="shared" si="20"/>
        <v>364.0431028944588</v>
      </c>
      <c r="Y50" s="21">
        <f t="shared" si="20"/>
        <v>353.36624151082123</v>
      </c>
      <c r="Z50" s="21">
        <f t="shared" si="20"/>
        <v>368.13084383699686</v>
      </c>
      <c r="AA50" s="21">
        <f t="shared" si="20"/>
        <v>373.89973073511578</v>
      </c>
      <c r="AB50" s="21">
        <f t="shared" si="20"/>
        <v>378.2273128557315</v>
      </c>
      <c r="AC50" s="21">
        <f t="shared" si="20"/>
        <v>392.5655785700103</v>
      </c>
      <c r="AD50" s="21">
        <f t="shared" si="20"/>
        <v>385.47360617936977</v>
      </c>
      <c r="AE50" s="21">
        <f t="shared" si="20"/>
        <v>370.67724483046658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152.28786910568977</v>
      </c>
      <c r="D52" s="27">
        <v>164.76739972766353</v>
      </c>
      <c r="E52" s="27">
        <v>187.88033829286081</v>
      </c>
      <c r="F52" s="27">
        <v>210.93107157582995</v>
      </c>
      <c r="G52" s="27">
        <v>247.019662103825</v>
      </c>
      <c r="H52" s="27">
        <v>275.24665055896793</v>
      </c>
      <c r="I52" s="27">
        <v>303.1117512468162</v>
      </c>
      <c r="J52" s="27">
        <v>323.5492434875087</v>
      </c>
      <c r="K52" s="27">
        <v>345.8931147504249</v>
      </c>
      <c r="L52" s="27">
        <v>380.04560131646332</v>
      </c>
      <c r="M52" s="27">
        <v>400.80616885854215</v>
      </c>
      <c r="N52" s="27">
        <v>383.05006262364839</v>
      </c>
      <c r="O52" s="27">
        <v>381.52872707000273</v>
      </c>
      <c r="P52" s="27">
        <v>367.91416350689332</v>
      </c>
      <c r="Q52" s="27">
        <v>384.36740596985317</v>
      </c>
      <c r="R52" s="27">
        <v>376.48502345153105</v>
      </c>
      <c r="S52" s="27">
        <v>344.17092514919449</v>
      </c>
      <c r="T52" s="27">
        <v>351.93011660760243</v>
      </c>
      <c r="U52" s="27">
        <v>344.07540436059497</v>
      </c>
      <c r="V52" s="27">
        <v>373.05879169947912</v>
      </c>
      <c r="W52" s="27">
        <v>389.81187201851083</v>
      </c>
      <c r="X52" s="27">
        <v>364.0431028944588</v>
      </c>
      <c r="Y52" s="27">
        <v>353.36624151082123</v>
      </c>
      <c r="Z52" s="27">
        <v>368.13084383699686</v>
      </c>
      <c r="AA52" s="27">
        <v>373.89973073511578</v>
      </c>
      <c r="AB52" s="27">
        <v>378.2273128557315</v>
      </c>
      <c r="AC52" s="27">
        <v>392.5655785700103</v>
      </c>
      <c r="AD52" s="27">
        <v>385.47360617936977</v>
      </c>
      <c r="AE52" s="27">
        <v>370.67724483046658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1499.1430625193848</v>
      </c>
      <c r="D53" s="21">
        <f t="shared" si="21"/>
        <v>1590.5686593462879</v>
      </c>
      <c r="E53" s="21">
        <f t="shared" si="21"/>
        <v>1869.6284383696366</v>
      </c>
      <c r="F53" s="21">
        <f t="shared" si="21"/>
        <v>1914.4775888015761</v>
      </c>
      <c r="G53" s="21">
        <f t="shared" si="21"/>
        <v>2052.7547581134231</v>
      </c>
      <c r="H53" s="21">
        <f t="shared" si="21"/>
        <v>2095.5136107521125</v>
      </c>
      <c r="I53" s="21">
        <f t="shared" si="21"/>
        <v>1946.7323999892913</v>
      </c>
      <c r="J53" s="21">
        <f t="shared" si="21"/>
        <v>2241.7705555544317</v>
      </c>
      <c r="K53" s="21">
        <f t="shared" si="21"/>
        <v>1887.5300890825267</v>
      </c>
      <c r="L53" s="21">
        <f t="shared" si="21"/>
        <v>2049.6373165595128</v>
      </c>
      <c r="M53" s="21">
        <f t="shared" si="21"/>
        <v>2123.6053570411041</v>
      </c>
      <c r="N53" s="21">
        <f t="shared" si="21"/>
        <v>2143.9509311950515</v>
      </c>
      <c r="O53" s="21">
        <f t="shared" si="21"/>
        <v>2082.713762084416</v>
      </c>
      <c r="P53" s="21">
        <f t="shared" si="21"/>
        <v>1939.6088099241631</v>
      </c>
      <c r="Q53" s="21">
        <f t="shared" si="21"/>
        <v>2145.3092193633693</v>
      </c>
      <c r="R53" s="21">
        <f t="shared" si="21"/>
        <v>2042.9456251365782</v>
      </c>
      <c r="S53" s="21">
        <f t="shared" si="21"/>
        <v>2089.0039956830874</v>
      </c>
      <c r="T53" s="21">
        <f t="shared" si="21"/>
        <v>2296.2733371347022</v>
      </c>
      <c r="U53" s="21">
        <f t="shared" si="21"/>
        <v>2377.6966636288603</v>
      </c>
      <c r="V53" s="21">
        <f t="shared" si="21"/>
        <v>2429.3492736167914</v>
      </c>
      <c r="W53" s="21">
        <f t="shared" si="21"/>
        <v>2734.7959371133829</v>
      </c>
      <c r="X53" s="21">
        <f t="shared" si="21"/>
        <v>2759.0012796338679</v>
      </c>
      <c r="Y53" s="21">
        <f t="shared" si="21"/>
        <v>2749.2451244441331</v>
      </c>
      <c r="Z53" s="21">
        <f t="shared" si="21"/>
        <v>2627.2912721857015</v>
      </c>
      <c r="AA53" s="21">
        <f t="shared" si="21"/>
        <v>2487.602999574854</v>
      </c>
      <c r="AB53" s="21">
        <f t="shared" si="21"/>
        <v>2693.7768041391628</v>
      </c>
      <c r="AC53" s="21">
        <f t="shared" si="21"/>
        <v>3180.2701510665065</v>
      </c>
      <c r="AD53" s="21">
        <f t="shared" si="21"/>
        <v>3497.5256897105282</v>
      </c>
      <c r="AE53" s="21">
        <f t="shared" si="21"/>
        <v>3408.8208504374898</v>
      </c>
    </row>
    <row r="54" spans="1:31" x14ac:dyDescent="0.2">
      <c r="A54" s="13" t="s">
        <v>117</v>
      </c>
      <c r="B54" s="4" t="s">
        <v>118</v>
      </c>
      <c r="C54" s="27">
        <v>255.0874177004228</v>
      </c>
      <c r="D54" s="27">
        <v>275.5809898544091</v>
      </c>
      <c r="E54" s="27">
        <v>326.31020910367107</v>
      </c>
      <c r="F54" s="27">
        <v>171.86416777622114</v>
      </c>
      <c r="G54" s="27">
        <v>352.44881931032683</v>
      </c>
      <c r="H54" s="27">
        <v>361.23401688384712</v>
      </c>
      <c r="I54" s="27">
        <v>320.80089479981825</v>
      </c>
      <c r="J54" s="27">
        <v>569.6424755421516</v>
      </c>
      <c r="K54" s="27">
        <v>325.71696482168727</v>
      </c>
      <c r="L54" s="27">
        <v>354.0149072307903</v>
      </c>
      <c r="M54" s="27">
        <v>372.73748235879606</v>
      </c>
      <c r="N54" s="27">
        <v>329.75541091158169</v>
      </c>
      <c r="O54" s="27">
        <v>377.98793013001205</v>
      </c>
      <c r="P54" s="27">
        <v>436.6787519708609</v>
      </c>
      <c r="Q54" s="27">
        <v>530.02803262109865</v>
      </c>
      <c r="R54" s="27">
        <v>473.2191107894007</v>
      </c>
      <c r="S54" s="27">
        <v>497.71253961670772</v>
      </c>
      <c r="T54" s="27">
        <v>576.92211850810224</v>
      </c>
      <c r="U54" s="27">
        <v>765.86481460271204</v>
      </c>
      <c r="V54" s="27">
        <v>716.49002372819507</v>
      </c>
      <c r="W54" s="27">
        <v>957.16563576375438</v>
      </c>
      <c r="X54" s="27">
        <v>957.47164297165443</v>
      </c>
      <c r="Y54" s="27">
        <v>949.59996458598107</v>
      </c>
      <c r="Z54" s="27">
        <v>732.97864256079333</v>
      </c>
      <c r="AA54" s="27">
        <v>768.94045298938897</v>
      </c>
      <c r="AB54" s="27">
        <v>912.92413679290223</v>
      </c>
      <c r="AC54" s="27">
        <v>1326.1985732358696</v>
      </c>
      <c r="AD54" s="27">
        <v>1509.6366392006851</v>
      </c>
      <c r="AE54" s="27">
        <v>1502.6779018793927</v>
      </c>
    </row>
    <row r="55" spans="1:31" x14ac:dyDescent="0.2">
      <c r="A55" s="13" t="s">
        <v>119</v>
      </c>
      <c r="B55" s="4" t="s">
        <v>120</v>
      </c>
      <c r="C55" s="27">
        <v>1238.7498889773428</v>
      </c>
      <c r="D55" s="27">
        <v>1308.4354230262704</v>
      </c>
      <c r="E55" s="27">
        <v>1536.7045629280815</v>
      </c>
      <c r="F55" s="27">
        <v>1736.3280180920442</v>
      </c>
      <c r="G55" s="27">
        <v>1693.6414237386039</v>
      </c>
      <c r="H55" s="27">
        <v>1728.3767635523409</v>
      </c>
      <c r="I55" s="27">
        <v>1621.0058686666166</v>
      </c>
      <c r="J55" s="27">
        <v>1667.6952582593947</v>
      </c>
      <c r="K55" s="27">
        <v>1557.6395327013718</v>
      </c>
      <c r="L55" s="27">
        <v>1691.6852910364269</v>
      </c>
      <c r="M55" s="27">
        <v>1747.1199340467531</v>
      </c>
      <c r="N55" s="27">
        <v>1810.8042725298578</v>
      </c>
      <c r="O55" s="27">
        <v>1701.3946650313974</v>
      </c>
      <c r="P55" s="27">
        <v>1500.0577128183859</v>
      </c>
      <c r="Q55" s="27">
        <v>1612.7739963484025</v>
      </c>
      <c r="R55" s="27">
        <v>1566.9455962957204</v>
      </c>
      <c r="S55" s="27">
        <v>1588.3925886137565</v>
      </c>
      <c r="T55" s="27">
        <v>1716.7416106119724</v>
      </c>
      <c r="U55" s="27">
        <v>1607.825027116955</v>
      </c>
      <c r="V55" s="27">
        <v>1708.2276299042981</v>
      </c>
      <c r="W55" s="27">
        <v>1772.3507857259867</v>
      </c>
      <c r="X55" s="27">
        <v>1796.0988204594096</v>
      </c>
      <c r="Y55" s="27">
        <v>1795.594458483635</v>
      </c>
      <c r="Z55" s="27">
        <v>1890.2935205712993</v>
      </c>
      <c r="AA55" s="27">
        <v>1714.9068133989495</v>
      </c>
      <c r="AB55" s="27">
        <v>1777.3281546182561</v>
      </c>
      <c r="AC55" s="27">
        <v>1850.6860148322573</v>
      </c>
      <c r="AD55" s="27">
        <v>1984.3818554732909</v>
      </c>
      <c r="AE55" s="27">
        <v>1902.5376302491807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5.305755841619221</v>
      </c>
      <c r="D56" s="21">
        <f t="shared" si="22"/>
        <v>6.5522464656082251</v>
      </c>
      <c r="E56" s="21">
        <f t="shared" si="22"/>
        <v>6.6136663378839771</v>
      </c>
      <c r="F56" s="21">
        <f t="shared" si="22"/>
        <v>6.2854029333107686</v>
      </c>
      <c r="G56" s="21">
        <f t="shared" si="22"/>
        <v>6.6645150644923321</v>
      </c>
      <c r="H56" s="21">
        <f t="shared" si="22"/>
        <v>5.9028303159245201</v>
      </c>
      <c r="I56" s="21">
        <f t="shared" si="22"/>
        <v>4.9256365228564887</v>
      </c>
      <c r="J56" s="21">
        <f t="shared" si="22"/>
        <v>4.4328217528854568</v>
      </c>
      <c r="K56" s="21">
        <f t="shared" si="22"/>
        <v>4.1735915594677033</v>
      </c>
      <c r="L56" s="21">
        <f t="shared" si="22"/>
        <v>3.9371182922954469</v>
      </c>
      <c r="M56" s="21">
        <f t="shared" si="22"/>
        <v>3.7479406355551173</v>
      </c>
      <c r="N56" s="21">
        <f t="shared" si="22"/>
        <v>3.3912477536119714</v>
      </c>
      <c r="O56" s="21">
        <f t="shared" si="22"/>
        <v>3.3311669230067742</v>
      </c>
      <c r="P56" s="21">
        <f t="shared" si="22"/>
        <v>2.872345134916332</v>
      </c>
      <c r="Q56" s="21">
        <f t="shared" si="22"/>
        <v>2.507190393867651</v>
      </c>
      <c r="R56" s="21">
        <f t="shared" si="22"/>
        <v>2.7809180514570353</v>
      </c>
      <c r="S56" s="21">
        <f t="shared" si="22"/>
        <v>2.8988674526229143</v>
      </c>
      <c r="T56" s="21">
        <f t="shared" si="22"/>
        <v>2.6096080146277094</v>
      </c>
      <c r="U56" s="21">
        <f t="shared" si="22"/>
        <v>4.0068219091933406</v>
      </c>
      <c r="V56" s="21">
        <f t="shared" si="22"/>
        <v>4.6316199842983519</v>
      </c>
      <c r="W56" s="21">
        <f t="shared" si="22"/>
        <v>5.2795156236415348</v>
      </c>
      <c r="X56" s="21">
        <f t="shared" si="22"/>
        <v>5.4308162028036513</v>
      </c>
      <c r="Y56" s="21">
        <f t="shared" si="22"/>
        <v>4.0507013745169091</v>
      </c>
      <c r="Z56" s="21">
        <f t="shared" si="22"/>
        <v>4.019109053608859</v>
      </c>
      <c r="AA56" s="21">
        <f t="shared" si="22"/>
        <v>3.7557331865153349</v>
      </c>
      <c r="AB56" s="21">
        <f t="shared" si="22"/>
        <v>3.5245127280045261</v>
      </c>
      <c r="AC56" s="21">
        <f t="shared" si="22"/>
        <v>3.3855629983797408</v>
      </c>
      <c r="AD56" s="21">
        <f t="shared" si="22"/>
        <v>3.5071950365521865</v>
      </c>
      <c r="AE56" s="21">
        <f t="shared" si="22"/>
        <v>3.6053183089163272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3.6489314198655083</v>
      </c>
      <c r="D58" s="27">
        <v>4.8798697413616479</v>
      </c>
      <c r="E58" s="27">
        <v>4.8309768681724794</v>
      </c>
      <c r="F58" s="27">
        <v>4.875628248780159</v>
      </c>
      <c r="G58" s="27">
        <v>5.0071414584693521</v>
      </c>
      <c r="H58" s="27">
        <v>4.8307854353706086</v>
      </c>
      <c r="I58" s="27">
        <v>4.5569299284146219</v>
      </c>
      <c r="J58" s="27">
        <v>4.2675842050673261</v>
      </c>
      <c r="K58" s="27">
        <v>4.1272698139837649</v>
      </c>
      <c r="L58" s="27">
        <v>3.929535555516058</v>
      </c>
      <c r="M58" s="27">
        <v>3.7479406355551173</v>
      </c>
      <c r="N58" s="27">
        <v>3.3912477536119714</v>
      </c>
      <c r="O58" s="27">
        <v>3.3311669230067742</v>
      </c>
      <c r="P58" s="27">
        <v>2.872345134916332</v>
      </c>
      <c r="Q58" s="27">
        <v>2.507190393867651</v>
      </c>
      <c r="R58" s="27">
        <v>2.7809180514570353</v>
      </c>
      <c r="S58" s="27">
        <v>2.8988674526229143</v>
      </c>
      <c r="T58" s="27">
        <v>2.6096080146277094</v>
      </c>
      <c r="U58" s="27">
        <v>3.3109570261518302</v>
      </c>
      <c r="V58" s="27">
        <v>3.8358774229276085</v>
      </c>
      <c r="W58" s="27">
        <v>3.4950376019960507</v>
      </c>
      <c r="X58" s="27">
        <v>3.8327779859422848</v>
      </c>
      <c r="Y58" s="27">
        <v>4.0507013745186971</v>
      </c>
      <c r="Z58" s="27">
        <v>4.019109053608859</v>
      </c>
      <c r="AA58" s="27">
        <v>3.502334646637097</v>
      </c>
      <c r="AB58" s="27">
        <v>3.5245127280045261</v>
      </c>
      <c r="AC58" s="27">
        <v>3.3855629983797408</v>
      </c>
      <c r="AD58" s="27">
        <v>3.5071950365521865</v>
      </c>
      <c r="AE58" s="27">
        <v>3.6053183089163272</v>
      </c>
    </row>
    <row r="59" spans="1:31" x14ac:dyDescent="0.2">
      <c r="A59" s="13" t="s">
        <v>127</v>
      </c>
      <c r="B59" s="4" t="s">
        <v>128</v>
      </c>
      <c r="C59" s="27">
        <v>1.6568244217537127</v>
      </c>
      <c r="D59" s="27">
        <v>1.6723767242465775</v>
      </c>
      <c r="E59" s="27">
        <v>1.7826894697114981</v>
      </c>
      <c r="F59" s="27">
        <v>1.4097746845306098</v>
      </c>
      <c r="G59" s="27">
        <v>1.6573736060229798</v>
      </c>
      <c r="H59" s="27">
        <v>1.0720448805539116</v>
      </c>
      <c r="I59" s="27">
        <v>0.36870659444186693</v>
      </c>
      <c r="J59" s="27">
        <v>0.16523754781813069</v>
      </c>
      <c r="K59" s="27">
        <v>4.6321745483938644E-2</v>
      </c>
      <c r="L59" s="27">
        <v>7.5827367793888907E-3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0.69586488304151017</v>
      </c>
      <c r="V59" s="27">
        <v>0.79574256137074373</v>
      </c>
      <c r="W59" s="27">
        <v>1.7844780216454841</v>
      </c>
      <c r="X59" s="27">
        <v>1.5980382168613669</v>
      </c>
      <c r="Y59" s="27">
        <v>-1.7875027518022127E-12</v>
      </c>
      <c r="Z59" s="27">
        <v>0</v>
      </c>
      <c r="AA59" s="27">
        <v>0.25339853987823807</v>
      </c>
      <c r="AB59" s="27">
        <v>0</v>
      </c>
      <c r="AC59" s="27">
        <v>0</v>
      </c>
      <c r="AD59" s="27">
        <v>0</v>
      </c>
      <c r="AE59" s="27">
        <v>0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8.6170217392553035</v>
      </c>
      <c r="X60" s="21">
        <f t="shared" si="23"/>
        <v>9.1350042713528978</v>
      </c>
      <c r="Y60" s="21">
        <f t="shared" si="23"/>
        <v>52.483299024649128</v>
      </c>
      <c r="Z60" s="21">
        <f t="shared" si="23"/>
        <v>64.816683646570539</v>
      </c>
      <c r="AA60" s="21">
        <f t="shared" si="23"/>
        <v>61.523020772954013</v>
      </c>
      <c r="AB60" s="21">
        <f t="shared" si="23"/>
        <v>54.126526045688941</v>
      </c>
      <c r="AC60" s="21">
        <f t="shared" si="23"/>
        <v>4.1678995574245485</v>
      </c>
      <c r="AD60" s="21">
        <f t="shared" si="23"/>
        <v>5.0391230226554802</v>
      </c>
      <c r="AE60" s="21">
        <f t="shared" si="23"/>
        <v>1.8882887058835032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8.6170217392553035</v>
      </c>
      <c r="X62" s="21">
        <f t="shared" si="24"/>
        <v>9.1350042713528978</v>
      </c>
      <c r="Y62" s="21">
        <f t="shared" si="24"/>
        <v>52.483299024649128</v>
      </c>
      <c r="Z62" s="21">
        <f t="shared" si="24"/>
        <v>64.816683646570539</v>
      </c>
      <c r="AA62" s="21">
        <f t="shared" si="24"/>
        <v>61.523020772954013</v>
      </c>
      <c r="AB62" s="21">
        <f t="shared" si="24"/>
        <v>54.126526045688941</v>
      </c>
      <c r="AC62" s="21">
        <f t="shared" si="24"/>
        <v>4.1678995574245485</v>
      </c>
      <c r="AD62" s="21">
        <f t="shared" si="24"/>
        <v>5.0391230226554802</v>
      </c>
      <c r="AE62" s="21">
        <f t="shared" si="24"/>
        <v>1.8882887058835032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8.6170217392553035</v>
      </c>
      <c r="X63" s="27">
        <v>9.1350042713528978</v>
      </c>
      <c r="Y63" s="27">
        <v>52.483299024649128</v>
      </c>
      <c r="Z63" s="27">
        <v>64.816683646570539</v>
      </c>
      <c r="AA63" s="27">
        <v>61.523020772954013</v>
      </c>
      <c r="AB63" s="27">
        <v>54.126526045688941</v>
      </c>
      <c r="AC63" s="27">
        <v>4.1678995574245485</v>
      </c>
      <c r="AD63" s="27">
        <v>5.0391230226554802</v>
      </c>
      <c r="AE63" s="27">
        <v>1.8882887058835032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0.18313044074143608</v>
      </c>
      <c r="U67" s="21">
        <f t="shared" si="25"/>
        <v>7.6572062568471905E-2</v>
      </c>
      <c r="V67" s="21">
        <f t="shared" si="25"/>
        <v>0.11285506501290768</v>
      </c>
      <c r="W67" s="21">
        <f t="shared" si="25"/>
        <v>0.26965269243165174</v>
      </c>
      <c r="X67" s="21">
        <f t="shared" si="25"/>
        <v>0.29348525165147199</v>
      </c>
      <c r="Y67" s="21">
        <f t="shared" si="25"/>
        <v>0.27456202275483133</v>
      </c>
      <c r="Z67" s="21">
        <f t="shared" si="25"/>
        <v>0.29650110631646726</v>
      </c>
      <c r="AA67" s="21">
        <f t="shared" si="25"/>
        <v>0.24148392383534453</v>
      </c>
      <c r="AB67" s="21">
        <f t="shared" si="25"/>
        <v>0.27283714492422345</v>
      </c>
      <c r="AC67" s="21">
        <f t="shared" si="25"/>
        <v>0.31200206002478004</v>
      </c>
      <c r="AD67" s="21">
        <f t="shared" si="25"/>
        <v>0.28133369685001453</v>
      </c>
      <c r="AE67" s="21">
        <f t="shared" si="25"/>
        <v>0.27317139278850633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0.18313044074143608</v>
      </c>
      <c r="U80" s="21">
        <f t="shared" si="31"/>
        <v>7.6572062568471905E-2</v>
      </c>
      <c r="V80" s="21">
        <f t="shared" si="31"/>
        <v>0.11285506501290768</v>
      </c>
      <c r="W80" s="21">
        <f t="shared" si="31"/>
        <v>0.26965269243165174</v>
      </c>
      <c r="X80" s="21">
        <f t="shared" si="31"/>
        <v>0.29348525165147199</v>
      </c>
      <c r="Y80" s="21">
        <f t="shared" si="31"/>
        <v>0.27456202275483133</v>
      </c>
      <c r="Z80" s="21">
        <f t="shared" si="31"/>
        <v>0.29650110631646726</v>
      </c>
      <c r="AA80" s="21">
        <f t="shared" si="31"/>
        <v>0.24148392383534453</v>
      </c>
      <c r="AB80" s="21">
        <f t="shared" si="31"/>
        <v>0.27283714492422345</v>
      </c>
      <c r="AC80" s="21">
        <f t="shared" si="31"/>
        <v>0.31200206002478004</v>
      </c>
      <c r="AD80" s="21">
        <f t="shared" si="31"/>
        <v>0.28133369685001453</v>
      </c>
      <c r="AE80" s="21">
        <f t="shared" si="31"/>
        <v>0.27317139278850633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0.18313044074143608</v>
      </c>
      <c r="U91" s="21">
        <f t="shared" si="34"/>
        <v>7.6572062568471905E-2</v>
      </c>
      <c r="V91" s="21">
        <f t="shared" si="34"/>
        <v>0.11285506501290768</v>
      </c>
      <c r="W91" s="21">
        <f t="shared" si="34"/>
        <v>0.26965269243165174</v>
      </c>
      <c r="X91" s="21">
        <f t="shared" si="34"/>
        <v>0.29348525165147199</v>
      </c>
      <c r="Y91" s="21">
        <f t="shared" si="34"/>
        <v>0.27456202275483133</v>
      </c>
      <c r="Z91" s="21">
        <f t="shared" si="34"/>
        <v>0.29650110631646726</v>
      </c>
      <c r="AA91" s="21">
        <f t="shared" si="34"/>
        <v>0.24148392383534453</v>
      </c>
      <c r="AB91" s="21">
        <f t="shared" si="34"/>
        <v>0.27283714492422345</v>
      </c>
      <c r="AC91" s="21">
        <f t="shared" si="34"/>
        <v>0.31200206002478004</v>
      </c>
      <c r="AD91" s="21">
        <f t="shared" si="34"/>
        <v>0.28133369685001453</v>
      </c>
      <c r="AE91" s="21">
        <f t="shared" si="34"/>
        <v>0.27317139278850633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0.18313044074143608</v>
      </c>
      <c r="U94" s="21">
        <f t="shared" si="35"/>
        <v>7.6572062568471905E-2</v>
      </c>
      <c r="V94" s="21">
        <f t="shared" si="35"/>
        <v>0.11285506501290768</v>
      </c>
      <c r="W94" s="21">
        <f t="shared" si="35"/>
        <v>0.26965269243165174</v>
      </c>
      <c r="X94" s="21">
        <f t="shared" si="35"/>
        <v>0.29348525165147199</v>
      </c>
      <c r="Y94" s="21">
        <f t="shared" si="35"/>
        <v>0.27456202275483133</v>
      </c>
      <c r="Z94" s="21">
        <f t="shared" si="35"/>
        <v>0.29650110631646726</v>
      </c>
      <c r="AA94" s="21">
        <f t="shared" si="35"/>
        <v>0.24148392383534453</v>
      </c>
      <c r="AB94" s="21">
        <f t="shared" si="35"/>
        <v>0.27283714492422345</v>
      </c>
      <c r="AC94" s="21">
        <f t="shared" si="35"/>
        <v>0.31200206002478004</v>
      </c>
      <c r="AD94" s="21">
        <f t="shared" si="35"/>
        <v>0.28133369685001453</v>
      </c>
      <c r="AE94" s="21">
        <f t="shared" si="35"/>
        <v>0.27317139278850633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0.18313044074143608</v>
      </c>
      <c r="U99" s="27">
        <v>7.6572062568471905E-2</v>
      </c>
      <c r="V99" s="27">
        <v>0.11285506501290768</v>
      </c>
      <c r="W99" s="27">
        <v>0.26965269243165174</v>
      </c>
      <c r="X99" s="27">
        <v>0.29348525165147199</v>
      </c>
      <c r="Y99" s="27">
        <v>0.27456202275483133</v>
      </c>
      <c r="Z99" s="27">
        <v>0.29650110631646726</v>
      </c>
      <c r="AA99" s="27">
        <v>0.24148392383534453</v>
      </c>
      <c r="AB99" s="27">
        <v>0.27283714492422345</v>
      </c>
      <c r="AC99" s="27">
        <v>0.31200206002478004</v>
      </c>
      <c r="AD99" s="27">
        <v>0.28133369685001453</v>
      </c>
      <c r="AE99" s="27">
        <v>0.27317139278850633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269.42511908799707</v>
      </c>
      <c r="D111" s="28">
        <f t="shared" si="39"/>
        <v>310.12708995638337</v>
      </c>
      <c r="E111" s="28">
        <f t="shared" si="39"/>
        <v>336.17541797031743</v>
      </c>
      <c r="F111" s="28">
        <f t="shared" si="39"/>
        <v>345.31637229460375</v>
      </c>
      <c r="G111" s="28">
        <f t="shared" si="39"/>
        <v>368.21985283359106</v>
      </c>
      <c r="H111" s="28">
        <f t="shared" si="39"/>
        <v>402.11150512497761</v>
      </c>
      <c r="I111" s="28">
        <f t="shared" si="39"/>
        <v>392.60495556812754</v>
      </c>
      <c r="J111" s="28">
        <f t="shared" si="39"/>
        <v>407.40118915761138</v>
      </c>
      <c r="K111" s="28">
        <f t="shared" si="39"/>
        <v>467.21010437176733</v>
      </c>
      <c r="L111" s="28">
        <f t="shared" si="39"/>
        <v>391.20392135179657</v>
      </c>
      <c r="M111" s="28">
        <f t="shared" si="39"/>
        <v>412.09782297902973</v>
      </c>
      <c r="N111" s="28">
        <f t="shared" si="39"/>
        <v>412.00825285029998</v>
      </c>
      <c r="O111" s="28">
        <f t="shared" si="39"/>
        <v>428.15961440906443</v>
      </c>
      <c r="P111" s="28">
        <f t="shared" si="39"/>
        <v>431.74265105479503</v>
      </c>
      <c r="Q111" s="28">
        <f t="shared" si="39"/>
        <v>455.55701937860317</v>
      </c>
      <c r="R111" s="28">
        <f t="shared" si="39"/>
        <v>473.1258862999191</v>
      </c>
      <c r="S111" s="28">
        <f t="shared" si="39"/>
        <v>468.57409836215334</v>
      </c>
      <c r="T111" s="28">
        <f t="shared" si="39"/>
        <v>511.07630425677866</v>
      </c>
      <c r="U111" s="28">
        <f t="shared" si="39"/>
        <v>492.53734669521111</v>
      </c>
      <c r="V111" s="28">
        <f t="shared" si="39"/>
        <v>437.44933840360227</v>
      </c>
      <c r="W111" s="28">
        <f t="shared" si="39"/>
        <v>426.04441675709944</v>
      </c>
      <c r="X111" s="28">
        <f t="shared" si="39"/>
        <v>433.51052557771754</v>
      </c>
      <c r="Y111" s="28">
        <f t="shared" si="39"/>
        <v>437.28249666548453</v>
      </c>
      <c r="Z111" s="28">
        <f t="shared" si="39"/>
        <v>443.48636200271937</v>
      </c>
      <c r="AA111" s="28">
        <f t="shared" si="39"/>
        <v>423.08039422251858</v>
      </c>
      <c r="AB111" s="28">
        <f t="shared" si="39"/>
        <v>163.30336586115217</v>
      </c>
      <c r="AC111" s="28">
        <f t="shared" si="39"/>
        <v>522.54898393807514</v>
      </c>
      <c r="AD111" s="28">
        <f t="shared" si="39"/>
        <v>451.9491177050715</v>
      </c>
      <c r="AE111" s="28">
        <f t="shared" si="39"/>
        <v>354.51742334969015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248.00734133417362</v>
      </c>
      <c r="D112" s="21">
        <f t="shared" si="40"/>
        <v>287.64668679068683</v>
      </c>
      <c r="E112" s="21">
        <f t="shared" si="40"/>
        <v>313.35770272040247</v>
      </c>
      <c r="F112" s="21">
        <f t="shared" si="40"/>
        <v>325.28037931832847</v>
      </c>
      <c r="G112" s="21">
        <f t="shared" si="40"/>
        <v>344.73583309163064</v>
      </c>
      <c r="H112" s="21">
        <f t="shared" si="40"/>
        <v>375.05632385047119</v>
      </c>
      <c r="I112" s="21">
        <f t="shared" si="40"/>
        <v>366.77112649928586</v>
      </c>
      <c r="J112" s="21">
        <f t="shared" si="40"/>
        <v>383.07282327496932</v>
      </c>
      <c r="K112" s="21">
        <f t="shared" si="40"/>
        <v>441.91665437543156</v>
      </c>
      <c r="L112" s="21">
        <f t="shared" si="40"/>
        <v>369.03978814383987</v>
      </c>
      <c r="M112" s="21">
        <f t="shared" si="40"/>
        <v>383.47728145015594</v>
      </c>
      <c r="N112" s="21">
        <f t="shared" si="40"/>
        <v>384.00087793830249</v>
      </c>
      <c r="O112" s="21">
        <f t="shared" si="40"/>
        <v>398.6584387204374</v>
      </c>
      <c r="P112" s="21">
        <f t="shared" si="40"/>
        <v>401.14629381462521</v>
      </c>
      <c r="Q112" s="21">
        <f t="shared" si="40"/>
        <v>422.02687198878812</v>
      </c>
      <c r="R112" s="21">
        <f t="shared" si="40"/>
        <v>437.45281084221051</v>
      </c>
      <c r="S112" s="21">
        <f t="shared" si="40"/>
        <v>427.98512578702184</v>
      </c>
      <c r="T112" s="21">
        <f t="shared" si="40"/>
        <v>470.06981217748216</v>
      </c>
      <c r="U112" s="21">
        <f t="shared" si="40"/>
        <v>453.28226019996038</v>
      </c>
      <c r="V112" s="21">
        <f t="shared" si="40"/>
        <v>399.41301519759406</v>
      </c>
      <c r="W112" s="21">
        <f t="shared" si="40"/>
        <v>383.02100102237762</v>
      </c>
      <c r="X112" s="21">
        <f t="shared" si="40"/>
        <v>385.72899808860234</v>
      </c>
      <c r="Y112" s="21">
        <f t="shared" si="40"/>
        <v>385.50187438103558</v>
      </c>
      <c r="Z112" s="21">
        <f t="shared" si="40"/>
        <v>390.35242057453172</v>
      </c>
      <c r="AA112" s="21">
        <f t="shared" si="40"/>
        <v>374.57069247673053</v>
      </c>
      <c r="AB112" s="21">
        <f t="shared" si="40"/>
        <v>116.35638409687455</v>
      </c>
      <c r="AC112" s="21">
        <f t="shared" si="40"/>
        <v>471.73201221537931</v>
      </c>
      <c r="AD112" s="21">
        <f t="shared" si="40"/>
        <v>399.46578262218424</v>
      </c>
      <c r="AE112" s="21">
        <f t="shared" si="40"/>
        <v>298.68952464971471</v>
      </c>
    </row>
    <row r="113" spans="1:31" x14ac:dyDescent="0.2">
      <c r="A113" s="13" t="s">
        <v>252</v>
      </c>
      <c r="B113" s="4" t="s">
        <v>253</v>
      </c>
      <c r="C113" s="27">
        <v>180.5759890322766</v>
      </c>
      <c r="D113" s="27">
        <v>211.78120616957597</v>
      </c>
      <c r="E113" s="27">
        <v>232.57687682352775</v>
      </c>
      <c r="F113" s="27">
        <v>235.62124238213983</v>
      </c>
      <c r="G113" s="27">
        <v>256.22865072582817</v>
      </c>
      <c r="H113" s="27">
        <v>271.70650603878909</v>
      </c>
      <c r="I113" s="27">
        <v>263.3216451943631</v>
      </c>
      <c r="J113" s="27">
        <v>259.14335426768037</v>
      </c>
      <c r="K113" s="27">
        <v>309.77212793122118</v>
      </c>
      <c r="L113" s="27">
        <v>260.4791866077731</v>
      </c>
      <c r="M113" s="27">
        <v>276.80750404507268</v>
      </c>
      <c r="N113" s="27">
        <v>277.56935686364159</v>
      </c>
      <c r="O113" s="27">
        <v>295.6333260482528</v>
      </c>
      <c r="P113" s="27">
        <v>304.99521941205319</v>
      </c>
      <c r="Q113" s="27">
        <v>326.95959471573821</v>
      </c>
      <c r="R113" s="27">
        <v>315.57996071901056</v>
      </c>
      <c r="S113" s="27">
        <v>333.32492573512184</v>
      </c>
      <c r="T113" s="27">
        <v>336.73589248828216</v>
      </c>
      <c r="U113" s="27">
        <v>344.95718782050034</v>
      </c>
      <c r="V113" s="27">
        <v>307.33287731289045</v>
      </c>
      <c r="W113" s="27">
        <v>289.83720558876053</v>
      </c>
      <c r="X113" s="27">
        <v>288.88383611909865</v>
      </c>
      <c r="Y113" s="27">
        <v>294.38378997367465</v>
      </c>
      <c r="Z113" s="27">
        <v>287.6443523485317</v>
      </c>
      <c r="AA113" s="27">
        <v>275.80300946368055</v>
      </c>
      <c r="AB113" s="27">
        <v>19.009486701074561</v>
      </c>
      <c r="AC113" s="27">
        <v>360.42297360072939</v>
      </c>
      <c r="AD113" s="27">
        <v>284.11356017455603</v>
      </c>
      <c r="AE113" s="27">
        <v>181.87220214439628</v>
      </c>
    </row>
    <row r="114" spans="1:31" x14ac:dyDescent="0.2">
      <c r="A114" s="13" t="s">
        <v>254</v>
      </c>
      <c r="B114" s="4" t="s">
        <v>255</v>
      </c>
      <c r="C114" s="27">
        <v>58.740582275550011</v>
      </c>
      <c r="D114" s="27">
        <v>65.314043825999988</v>
      </c>
      <c r="E114" s="27">
        <v>68.368722333000008</v>
      </c>
      <c r="F114" s="27">
        <v>75.386366603550002</v>
      </c>
      <c r="G114" s="27">
        <v>72.3737452644</v>
      </c>
      <c r="H114" s="27">
        <v>85.371623665199991</v>
      </c>
      <c r="I114" s="27">
        <v>79.420165491899994</v>
      </c>
      <c r="J114" s="27">
        <v>93.482754299850001</v>
      </c>
      <c r="K114" s="27">
        <v>100.13221389045</v>
      </c>
      <c r="L114" s="27">
        <v>76.224558580349992</v>
      </c>
      <c r="M114" s="27">
        <v>68.651316987149997</v>
      </c>
      <c r="N114" s="27">
        <v>69.716765239349996</v>
      </c>
      <c r="O114" s="27">
        <v>63.139614463649991</v>
      </c>
      <c r="P114" s="27">
        <v>53.647237895400004</v>
      </c>
      <c r="Q114" s="27">
        <v>47.101076611800003</v>
      </c>
      <c r="R114" s="27">
        <v>72.946313023199991</v>
      </c>
      <c r="S114" s="27">
        <v>40.461946851899995</v>
      </c>
      <c r="T114" s="27">
        <v>60.6390575892</v>
      </c>
      <c r="U114" s="27">
        <v>51.786392679300008</v>
      </c>
      <c r="V114" s="27">
        <v>47.500250783849999</v>
      </c>
      <c r="W114" s="27">
        <v>45.986930586300005</v>
      </c>
      <c r="X114" s="27">
        <v>49.297641325650005</v>
      </c>
      <c r="Y114" s="27">
        <v>45.891010729800001</v>
      </c>
      <c r="Z114" s="27">
        <v>57.788024316000005</v>
      </c>
      <c r="AA114" s="27">
        <v>53.538774673049993</v>
      </c>
      <c r="AB114" s="27">
        <v>54.656609923799991</v>
      </c>
      <c r="AC114" s="27">
        <v>66.017210158649988</v>
      </c>
      <c r="AD114" s="27">
        <v>66.159472463628205</v>
      </c>
      <c r="AE114" s="27">
        <v>66.159560105318405</v>
      </c>
    </row>
    <row r="115" spans="1:31" x14ac:dyDescent="0.2">
      <c r="A115" s="13" t="s">
        <v>256</v>
      </c>
      <c r="B115" s="4" t="s">
        <v>257</v>
      </c>
      <c r="C115" s="27">
        <v>8.6907700263469891</v>
      </c>
      <c r="D115" s="27">
        <v>10.551436795110861</v>
      </c>
      <c r="E115" s="27">
        <v>12.412103563874734</v>
      </c>
      <c r="F115" s="27">
        <v>14.272770332638606</v>
      </c>
      <c r="G115" s="27">
        <v>16.133437101402478</v>
      </c>
      <c r="H115" s="27">
        <v>17.978194146482107</v>
      </c>
      <c r="I115" s="27">
        <v>24.029315813022798</v>
      </c>
      <c r="J115" s="27">
        <v>30.446714707438961</v>
      </c>
      <c r="K115" s="27">
        <v>32.012312553760324</v>
      </c>
      <c r="L115" s="27">
        <v>32.336042955716792</v>
      </c>
      <c r="M115" s="27">
        <v>38.018460417933284</v>
      </c>
      <c r="N115" s="27">
        <v>36.714755835310861</v>
      </c>
      <c r="O115" s="27">
        <v>39.885498208534585</v>
      </c>
      <c r="P115" s="27">
        <v>42.503836507172011</v>
      </c>
      <c r="Q115" s="27">
        <v>47.966200661249893</v>
      </c>
      <c r="R115" s="27">
        <v>48.92653709999999</v>
      </c>
      <c r="S115" s="27">
        <v>54.198253199999989</v>
      </c>
      <c r="T115" s="27">
        <v>72.694862099999995</v>
      </c>
      <c r="U115" s="27">
        <v>56.538679700159996</v>
      </c>
      <c r="V115" s="27">
        <v>44.579887100853654</v>
      </c>
      <c r="W115" s="27">
        <v>47.19686484731708</v>
      </c>
      <c r="X115" s="27">
        <v>47.547520643853652</v>
      </c>
      <c r="Y115" s="27">
        <v>45.227073677560973</v>
      </c>
      <c r="Z115" s="27">
        <v>44.920043909999997</v>
      </c>
      <c r="AA115" s="27">
        <v>45.228908340000004</v>
      </c>
      <c r="AB115" s="27">
        <v>42.690287471999994</v>
      </c>
      <c r="AC115" s="27">
        <v>45.291828455999983</v>
      </c>
      <c r="AD115" s="27">
        <v>49.192749983999995</v>
      </c>
      <c r="AE115" s="27">
        <v>50.657762399999996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5.3149761368752806</v>
      </c>
      <c r="D141" s="21">
        <f t="shared" si="44"/>
        <v>6.4332294817332194</v>
      </c>
      <c r="E141" s="21">
        <f t="shared" si="44"/>
        <v>5.9446683948502468</v>
      </c>
      <c r="F141" s="21">
        <f t="shared" si="44"/>
        <v>3.0779200312594734</v>
      </c>
      <c r="G141" s="21">
        <f t="shared" si="44"/>
        <v>5.7652964434208771</v>
      </c>
      <c r="H141" s="21">
        <f t="shared" si="44"/>
        <v>9.0612287958076188</v>
      </c>
      <c r="I141" s="21">
        <f t="shared" si="44"/>
        <v>7.1097926647633933</v>
      </c>
      <c r="J141" s="21">
        <f t="shared" si="44"/>
        <v>5.3180199495539657</v>
      </c>
      <c r="K141" s="21">
        <f t="shared" si="44"/>
        <v>6.1492439022976457</v>
      </c>
      <c r="L141" s="21">
        <f t="shared" si="44"/>
        <v>4.5192165182339599</v>
      </c>
      <c r="M141" s="21">
        <f t="shared" si="44"/>
        <v>8.538805668263338</v>
      </c>
      <c r="N141" s="21">
        <f t="shared" si="44"/>
        <v>7.4966575565357161</v>
      </c>
      <c r="O141" s="21">
        <f t="shared" si="44"/>
        <v>8.8503599096569623</v>
      </c>
      <c r="P141" s="21">
        <f t="shared" si="44"/>
        <v>9.7101719595369715</v>
      </c>
      <c r="Q141" s="21">
        <f t="shared" si="44"/>
        <v>11.168936530937755</v>
      </c>
      <c r="R141" s="21">
        <f t="shared" si="44"/>
        <v>11.65952063611004</v>
      </c>
      <c r="S141" s="21">
        <f t="shared" si="44"/>
        <v>16.088182464508424</v>
      </c>
      <c r="T141" s="21">
        <f t="shared" si="44"/>
        <v>15.225111508183057</v>
      </c>
      <c r="U141" s="21">
        <f t="shared" si="44"/>
        <v>12.264967730171998</v>
      </c>
      <c r="V141" s="21">
        <f t="shared" si="44"/>
        <v>11.429008916035217</v>
      </c>
      <c r="W141" s="21">
        <f t="shared" si="44"/>
        <v>13.861396407451625</v>
      </c>
      <c r="X141" s="21">
        <f t="shared" si="44"/>
        <v>13.687594756007554</v>
      </c>
      <c r="Y141" s="21">
        <f t="shared" si="44"/>
        <v>16.998188610138769</v>
      </c>
      <c r="Z141" s="21">
        <f t="shared" si="44"/>
        <v>17.536612616189068</v>
      </c>
      <c r="AA141" s="21">
        <f t="shared" si="44"/>
        <v>12.978131709454628</v>
      </c>
      <c r="AB141" s="21">
        <f t="shared" si="44"/>
        <v>11.213861035663067</v>
      </c>
      <c r="AC141" s="21">
        <f t="shared" si="44"/>
        <v>10.662185839668995</v>
      </c>
      <c r="AD141" s="21">
        <f t="shared" si="44"/>
        <v>11.652933567781897</v>
      </c>
      <c r="AE141" s="21">
        <f t="shared" si="44"/>
        <v>12.404271960867462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1.0790625408005288</v>
      </c>
      <c r="F142" s="27">
        <v>1.1654952524984115</v>
      </c>
      <c r="G142" s="27">
        <v>1.8156672344387059</v>
      </c>
      <c r="H142" s="27">
        <v>2.7620820432644297</v>
      </c>
      <c r="I142" s="27">
        <v>2.1664160036436981</v>
      </c>
      <c r="J142" s="27">
        <v>1.7252116732315892</v>
      </c>
      <c r="K142" s="27">
        <v>2.584092951869021</v>
      </c>
      <c r="L142" s="27">
        <v>4.5192165182339599</v>
      </c>
      <c r="M142" s="27">
        <v>8.538805668263338</v>
      </c>
      <c r="N142" s="27">
        <v>7.4966575565357161</v>
      </c>
      <c r="O142" s="27">
        <v>8.8503599096569623</v>
      </c>
      <c r="P142" s="27">
        <v>9.7101719595369715</v>
      </c>
      <c r="Q142" s="27">
        <v>11.168936530937755</v>
      </c>
      <c r="R142" s="27">
        <v>11.65952063611004</v>
      </c>
      <c r="S142" s="27">
        <v>16.088182464508424</v>
      </c>
      <c r="T142" s="27">
        <v>15.225111508183057</v>
      </c>
      <c r="U142" s="27">
        <v>12.264967730171998</v>
      </c>
      <c r="V142" s="27">
        <v>11.429008916035217</v>
      </c>
      <c r="W142" s="27">
        <v>13.861396407451625</v>
      </c>
      <c r="X142" s="27">
        <v>13.687594756007554</v>
      </c>
      <c r="Y142" s="27">
        <v>16.998188610138769</v>
      </c>
      <c r="Z142" s="27">
        <v>17.536612616189068</v>
      </c>
      <c r="AA142" s="27">
        <v>12.978131709454628</v>
      </c>
      <c r="AB142" s="27">
        <v>11.213861035663067</v>
      </c>
      <c r="AC142" s="27">
        <v>10.662185839668995</v>
      </c>
      <c r="AD142" s="27">
        <v>11.652933567781897</v>
      </c>
      <c r="AE142" s="27">
        <v>12.404271960867462</v>
      </c>
    </row>
    <row r="143" spans="1:31" x14ac:dyDescent="0.2">
      <c r="A143" s="13" t="s">
        <v>310</v>
      </c>
      <c r="B143" s="4" t="s">
        <v>311</v>
      </c>
      <c r="C143" s="27">
        <v>5.3149761368752806</v>
      </c>
      <c r="D143" s="27">
        <v>6.4332294817332194</v>
      </c>
      <c r="E143" s="27">
        <v>4.8656058540497185</v>
      </c>
      <c r="F143" s="27">
        <v>1.912424778761062</v>
      </c>
      <c r="G143" s="27">
        <v>3.949629208982171</v>
      </c>
      <c r="H143" s="27">
        <v>6.299146752543189</v>
      </c>
      <c r="I143" s="27">
        <v>4.9433766611196956</v>
      </c>
      <c r="J143" s="27">
        <v>3.5928082763223763</v>
      </c>
      <c r="K143" s="27">
        <v>3.5651509504286247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</row>
    <row r="145" spans="1:31" x14ac:dyDescent="0.2">
      <c r="A145" s="13" t="s">
        <v>314</v>
      </c>
      <c r="B145" s="4" t="s">
        <v>315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</row>
    <row r="146" spans="1:31" x14ac:dyDescent="0.2">
      <c r="A146" s="13" t="s">
        <v>316</v>
      </c>
      <c r="B146" s="4" t="s">
        <v>317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16.10280161694816</v>
      </c>
      <c r="D149" s="21">
        <f t="shared" si="45"/>
        <v>16.047173683963312</v>
      </c>
      <c r="E149" s="21">
        <f t="shared" si="45"/>
        <v>16.873046855064736</v>
      </c>
      <c r="F149" s="21">
        <f t="shared" si="45"/>
        <v>16.958072945015815</v>
      </c>
      <c r="G149" s="21">
        <f t="shared" si="45"/>
        <v>17.718723298539519</v>
      </c>
      <c r="H149" s="21">
        <f t="shared" si="45"/>
        <v>17.993952478698823</v>
      </c>
      <c r="I149" s="21">
        <f t="shared" si="45"/>
        <v>18.724036404078266</v>
      </c>
      <c r="J149" s="21">
        <f t="shared" si="45"/>
        <v>19.010345933088125</v>
      </c>
      <c r="K149" s="21">
        <f t="shared" si="45"/>
        <v>19.14420609403809</v>
      </c>
      <c r="L149" s="21">
        <f t="shared" si="45"/>
        <v>17.644916689722699</v>
      </c>
      <c r="M149" s="21">
        <f t="shared" si="45"/>
        <v>20.081735860610422</v>
      </c>
      <c r="N149" s="21">
        <f t="shared" si="45"/>
        <v>20.510717355461804</v>
      </c>
      <c r="O149" s="21">
        <f t="shared" si="45"/>
        <v>20.650815778970074</v>
      </c>
      <c r="P149" s="21">
        <f t="shared" si="45"/>
        <v>20.886185280632823</v>
      </c>
      <c r="Q149" s="21">
        <f t="shared" si="45"/>
        <v>22.361210858877335</v>
      </c>
      <c r="R149" s="21">
        <f t="shared" si="45"/>
        <v>24.0135548215986</v>
      </c>
      <c r="S149" s="21">
        <f t="shared" si="45"/>
        <v>24.500790110623111</v>
      </c>
      <c r="T149" s="21">
        <f t="shared" si="45"/>
        <v>25.781380571113463</v>
      </c>
      <c r="U149" s="21">
        <f t="shared" si="45"/>
        <v>26.990118765078741</v>
      </c>
      <c r="V149" s="21">
        <f t="shared" si="45"/>
        <v>26.607314289972969</v>
      </c>
      <c r="W149" s="21">
        <f t="shared" si="45"/>
        <v>29.162019327270187</v>
      </c>
      <c r="X149" s="21">
        <f t="shared" si="45"/>
        <v>34.093932733107614</v>
      </c>
      <c r="Y149" s="21">
        <f t="shared" si="45"/>
        <v>34.782433674310191</v>
      </c>
      <c r="Z149" s="21">
        <f t="shared" si="45"/>
        <v>35.597328811998558</v>
      </c>
      <c r="AA149" s="21">
        <f t="shared" si="45"/>
        <v>35.531570036333441</v>
      </c>
      <c r="AB149" s="21">
        <f t="shared" si="45"/>
        <v>35.733120728614558</v>
      </c>
      <c r="AC149" s="21">
        <f t="shared" si="45"/>
        <v>40.154785883026868</v>
      </c>
      <c r="AD149" s="21">
        <f t="shared" si="45"/>
        <v>40.830401515105414</v>
      </c>
      <c r="AE149" s="21">
        <f t="shared" si="45"/>
        <v>43.423626739108002</v>
      </c>
    </row>
    <row r="150" spans="1:31" x14ac:dyDescent="0.2">
      <c r="A150" s="13" t="s">
        <v>323</v>
      </c>
      <c r="B150" s="4" t="s">
        <v>324</v>
      </c>
      <c r="C150" s="27">
        <v>13.429300467649007</v>
      </c>
      <c r="D150" s="27">
        <v>13.6947717590149</v>
      </c>
      <c r="E150" s="27">
        <v>13.967710965049182</v>
      </c>
      <c r="F150" s="27">
        <v>14.248250090860713</v>
      </c>
      <c r="G150" s="27">
        <v>14.536528287879202</v>
      </c>
      <c r="H150" s="27">
        <v>14.832691958739867</v>
      </c>
      <c r="I150" s="27">
        <v>15.136894874770686</v>
      </c>
      <c r="J150" s="27">
        <v>15.449298306276241</v>
      </c>
      <c r="K150" s="27">
        <v>15.770071165841665</v>
      </c>
      <c r="L150" s="27">
        <v>16.735438621667573</v>
      </c>
      <c r="M150" s="27">
        <v>16.633017336707766</v>
      </c>
      <c r="N150" s="27">
        <v>16.988194737817118</v>
      </c>
      <c r="O150" s="27">
        <v>16.993131332713855</v>
      </c>
      <c r="P150" s="27">
        <v>17.307847047754318</v>
      </c>
      <c r="Q150" s="27">
        <v>18.477496602004361</v>
      </c>
      <c r="R150" s="27">
        <v>19.689088748585824</v>
      </c>
      <c r="S150" s="27">
        <v>20.766139001575496</v>
      </c>
      <c r="T150" s="27">
        <v>22.264821410814523</v>
      </c>
      <c r="U150" s="27">
        <v>23.518664901516619</v>
      </c>
      <c r="V150" s="27">
        <v>24.108040851576323</v>
      </c>
      <c r="W150" s="27">
        <v>25.737249052176228</v>
      </c>
      <c r="X150" s="27">
        <v>30.780401625888739</v>
      </c>
      <c r="Y150" s="27">
        <v>31.617629695837653</v>
      </c>
      <c r="Z150" s="27">
        <v>31.377928524013157</v>
      </c>
      <c r="AA150" s="27">
        <v>31.902357547357152</v>
      </c>
      <c r="AB150" s="27">
        <v>31.864213555314155</v>
      </c>
      <c r="AC150" s="27">
        <v>36.586851200837998</v>
      </c>
      <c r="AD150" s="27">
        <v>38.074125165335282</v>
      </c>
      <c r="AE150" s="27">
        <v>40.186035546959332</v>
      </c>
    </row>
    <row r="151" spans="1:31" x14ac:dyDescent="0.2">
      <c r="A151" s="13" t="s">
        <v>325</v>
      </c>
      <c r="B151" s="4" t="s">
        <v>326</v>
      </c>
      <c r="C151" s="27">
        <v>2.6735011492991516</v>
      </c>
      <c r="D151" s="27">
        <v>2.3524019249484125</v>
      </c>
      <c r="E151" s="27">
        <v>2.9053358900155541</v>
      </c>
      <c r="F151" s="27">
        <v>2.7098228541551008</v>
      </c>
      <c r="G151" s="27">
        <v>3.1821950106603163</v>
      </c>
      <c r="H151" s="27">
        <v>3.1612605199589572</v>
      </c>
      <c r="I151" s="27">
        <v>3.5871415293075808</v>
      </c>
      <c r="J151" s="27">
        <v>3.5610476268118836</v>
      </c>
      <c r="K151" s="27">
        <v>3.3741349281964248</v>
      </c>
      <c r="L151" s="27">
        <v>0.90947806805512443</v>
      </c>
      <c r="M151" s="27">
        <v>3.4487185239026563</v>
      </c>
      <c r="N151" s="27">
        <v>3.5225226176446864</v>
      </c>
      <c r="O151" s="27">
        <v>3.6576844462562184</v>
      </c>
      <c r="P151" s="27">
        <v>3.5783382328785054</v>
      </c>
      <c r="Q151" s="27">
        <v>3.8837142568729748</v>
      </c>
      <c r="R151" s="27">
        <v>4.3244660730127764</v>
      </c>
      <c r="S151" s="27">
        <v>3.7346511090476135</v>
      </c>
      <c r="T151" s="27">
        <v>3.5165591602989408</v>
      </c>
      <c r="U151" s="27">
        <v>3.4714538635621199</v>
      </c>
      <c r="V151" s="27">
        <v>2.4992734383966448</v>
      </c>
      <c r="W151" s="27">
        <v>3.4247702750939588</v>
      </c>
      <c r="X151" s="27">
        <v>3.3135311072188731</v>
      </c>
      <c r="Y151" s="27">
        <v>3.1648039784725368</v>
      </c>
      <c r="Z151" s="27">
        <v>4.2194002879853993</v>
      </c>
      <c r="AA151" s="27">
        <v>3.6292124889762882</v>
      </c>
      <c r="AB151" s="27">
        <v>3.8689071733004035</v>
      </c>
      <c r="AC151" s="27">
        <v>3.5679346821888722</v>
      </c>
      <c r="AD151" s="27">
        <v>2.7562763497701344</v>
      </c>
      <c r="AE151" s="27">
        <v>3.2375911921486678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14.086315229244875</v>
      </c>
      <c r="D191" s="28">
        <f t="shared" si="53"/>
        <v>15.92197512388155</v>
      </c>
      <c r="E191" s="28">
        <f t="shared" si="53"/>
        <v>17.288719834376032</v>
      </c>
      <c r="F191" s="28">
        <f t="shared" si="53"/>
        <v>17.354737265649238</v>
      </c>
      <c r="G191" s="28">
        <f t="shared" si="53"/>
        <v>16.450876724476913</v>
      </c>
      <c r="H191" s="28">
        <f t="shared" si="53"/>
        <v>18.373873650710273</v>
      </c>
      <c r="I191" s="28">
        <f t="shared" si="53"/>
        <v>24.29877643774136</v>
      </c>
      <c r="J191" s="28">
        <f t="shared" si="53"/>
        <v>17.043313442888024</v>
      </c>
      <c r="K191" s="28">
        <f t="shared" si="53"/>
        <v>19.329519586568306</v>
      </c>
      <c r="L191" s="28">
        <f t="shared" si="53"/>
        <v>22.217467160280226</v>
      </c>
      <c r="M191" s="28">
        <f t="shared" si="53"/>
        <v>24.713783769594343</v>
      </c>
      <c r="N191" s="28">
        <f t="shared" si="53"/>
        <v>22.308428027057928</v>
      </c>
      <c r="O191" s="28">
        <f t="shared" si="53"/>
        <v>25.178797375590566</v>
      </c>
      <c r="P191" s="28">
        <f t="shared" si="53"/>
        <v>28.003383721976494</v>
      </c>
      <c r="Q191" s="28">
        <f t="shared" si="53"/>
        <v>28.667780768653973</v>
      </c>
      <c r="R191" s="28">
        <f t="shared" si="53"/>
        <v>24.088989756389026</v>
      </c>
      <c r="S191" s="28">
        <f t="shared" si="53"/>
        <v>25.463313978034755</v>
      </c>
      <c r="T191" s="28">
        <f t="shared" si="53"/>
        <v>25.185262699203939</v>
      </c>
      <c r="U191" s="28">
        <f t="shared" si="53"/>
        <v>27.9695598894087</v>
      </c>
      <c r="V191" s="28">
        <f t="shared" si="53"/>
        <v>24.586675749810162</v>
      </c>
      <c r="W191" s="28">
        <f t="shared" si="53"/>
        <v>30.780749571405874</v>
      </c>
      <c r="X191" s="28">
        <f t="shared" si="53"/>
        <v>30.505244405321516</v>
      </c>
      <c r="Y191" s="28">
        <f t="shared" si="53"/>
        <v>30.376008240018763</v>
      </c>
      <c r="Z191" s="28">
        <f t="shared" si="53"/>
        <v>32.66994484639762</v>
      </c>
      <c r="AA191" s="28">
        <f t="shared" si="53"/>
        <v>31.127982270418233</v>
      </c>
      <c r="AB191" s="28">
        <f t="shared" si="53"/>
        <v>35.333355924392457</v>
      </c>
      <c r="AC191" s="28">
        <f t="shared" si="53"/>
        <v>29.126621227595468</v>
      </c>
      <c r="AD191" s="28">
        <f t="shared" si="53"/>
        <v>29.46948972173405</v>
      </c>
      <c r="AE191" s="28">
        <f t="shared" si="53"/>
        <v>29.84099154614481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14.086315229244875</v>
      </c>
      <c r="D294" s="27">
        <v>15.92197512388155</v>
      </c>
      <c r="E294" s="27">
        <v>17.288719834376032</v>
      </c>
      <c r="F294" s="27">
        <v>17.354737265649238</v>
      </c>
      <c r="G294" s="27">
        <v>16.450876724476913</v>
      </c>
      <c r="H294" s="27">
        <v>18.373873650710273</v>
      </c>
      <c r="I294" s="27">
        <v>24.29877643774136</v>
      </c>
      <c r="J294" s="27">
        <v>17.043313442888024</v>
      </c>
      <c r="K294" s="27">
        <v>19.329519586568306</v>
      </c>
      <c r="L294" s="27">
        <v>22.217467160280226</v>
      </c>
      <c r="M294" s="27">
        <v>24.713783769594343</v>
      </c>
      <c r="N294" s="27">
        <v>22.308428027057928</v>
      </c>
      <c r="O294" s="27">
        <v>25.178797375590566</v>
      </c>
      <c r="P294" s="27">
        <v>28.003383721976494</v>
      </c>
      <c r="Q294" s="27">
        <v>28.667780768653973</v>
      </c>
      <c r="R294" s="27">
        <v>24.088989756389026</v>
      </c>
      <c r="S294" s="27">
        <v>25.463313978034755</v>
      </c>
      <c r="T294" s="27">
        <v>25.185262699203939</v>
      </c>
      <c r="U294" s="27">
        <v>27.9695598894087</v>
      </c>
      <c r="V294" s="27">
        <v>24.586675749810162</v>
      </c>
      <c r="W294" s="27">
        <v>30.780749571405874</v>
      </c>
      <c r="X294" s="27">
        <v>30.505244405321516</v>
      </c>
      <c r="Y294" s="27">
        <v>30.376008240018763</v>
      </c>
      <c r="Z294" s="27">
        <v>32.66994484639762</v>
      </c>
      <c r="AA294" s="27">
        <v>31.127982270418233</v>
      </c>
      <c r="AB294" s="27">
        <v>35.333355924392457</v>
      </c>
      <c r="AC294" s="27">
        <v>29.126621227595468</v>
      </c>
      <c r="AD294" s="27">
        <v>29.46948972173405</v>
      </c>
      <c r="AE294" s="27">
        <v>29.84099154614481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836.52191903574032</v>
      </c>
      <c r="D297" s="28">
        <f t="shared" si="79"/>
        <v>944.83247091463443</v>
      </c>
      <c r="E297" s="28">
        <f t="shared" si="79"/>
        <v>983.49819906750918</v>
      </c>
      <c r="F297" s="28">
        <f t="shared" si="79"/>
        <v>954.42195065054557</v>
      </c>
      <c r="G297" s="28">
        <f t="shared" si="79"/>
        <v>1048.5742836387556</v>
      </c>
      <c r="H297" s="28">
        <f t="shared" si="79"/>
        <v>994.113105878071</v>
      </c>
      <c r="I297" s="28">
        <f t="shared" si="79"/>
        <v>1036.4038672584538</v>
      </c>
      <c r="J297" s="28">
        <f t="shared" si="79"/>
        <v>1046.8313075060496</v>
      </c>
      <c r="K297" s="28">
        <f t="shared" si="79"/>
        <v>1092.5879595127367</v>
      </c>
      <c r="L297" s="28">
        <f t="shared" si="79"/>
        <v>1121.1646663492897</v>
      </c>
      <c r="M297" s="28">
        <f t="shared" si="79"/>
        <v>1158.4595845466117</v>
      </c>
      <c r="N297" s="28">
        <f t="shared" si="79"/>
        <v>1162.3943462086399</v>
      </c>
      <c r="O297" s="28">
        <f t="shared" si="79"/>
        <v>1032.0276147347017</v>
      </c>
      <c r="P297" s="28">
        <f t="shared" si="79"/>
        <v>1144.6142111364863</v>
      </c>
      <c r="Q297" s="28">
        <f t="shared" si="79"/>
        <v>1102.222388916196</v>
      </c>
      <c r="R297" s="28">
        <f t="shared" si="79"/>
        <v>1178.9649975373907</v>
      </c>
      <c r="S297" s="28">
        <f t="shared" si="79"/>
        <v>1298.6923416630275</v>
      </c>
      <c r="T297" s="28">
        <f t="shared" si="79"/>
        <v>1296.9975190599364</v>
      </c>
      <c r="U297" s="28">
        <f t="shared" si="79"/>
        <v>1127.4627507798048</v>
      </c>
      <c r="V297" s="28">
        <f t="shared" si="79"/>
        <v>1229.1520055212673</v>
      </c>
      <c r="W297" s="28">
        <f t="shared" si="79"/>
        <v>1149.3176353779563</v>
      </c>
      <c r="X297" s="28">
        <f t="shared" si="79"/>
        <v>1132.5930218705587</v>
      </c>
      <c r="Y297" s="28">
        <f t="shared" si="79"/>
        <v>1079.3172680024481</v>
      </c>
      <c r="Z297" s="28">
        <f t="shared" si="79"/>
        <v>1092.9690619775145</v>
      </c>
      <c r="AA297" s="28">
        <f t="shared" si="79"/>
        <v>1437.2464701002209</v>
      </c>
      <c r="AB297" s="28">
        <f t="shared" si="79"/>
        <v>1082.7471100870434</v>
      </c>
      <c r="AC297" s="28">
        <f t="shared" si="79"/>
        <v>1121.8574348415946</v>
      </c>
      <c r="AD297" s="28">
        <f t="shared" si="79"/>
        <v>1750.7558155536065</v>
      </c>
      <c r="AE297" s="28">
        <f t="shared" si="79"/>
        <v>1125.0455313729688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492.73746936739008</v>
      </c>
      <c r="D298" s="21">
        <f t="shared" si="80"/>
        <v>600.49718067928359</v>
      </c>
      <c r="E298" s="21">
        <f t="shared" si="80"/>
        <v>633.24763875556926</v>
      </c>
      <c r="F298" s="21">
        <f t="shared" si="80"/>
        <v>598.25612026201702</v>
      </c>
      <c r="G298" s="21">
        <f t="shared" si="80"/>
        <v>686.49318317363816</v>
      </c>
      <c r="H298" s="21">
        <f t="shared" si="80"/>
        <v>626.11673533636474</v>
      </c>
      <c r="I298" s="21">
        <f t="shared" si="80"/>
        <v>662.49222664015849</v>
      </c>
      <c r="J298" s="21">
        <f t="shared" si="80"/>
        <v>667.00439681116552</v>
      </c>
      <c r="K298" s="21">
        <f t="shared" si="80"/>
        <v>706.84577874126376</v>
      </c>
      <c r="L298" s="21">
        <f t="shared" si="80"/>
        <v>729.50721550122796</v>
      </c>
      <c r="M298" s="21">
        <f t="shared" si="80"/>
        <v>760.88686362196108</v>
      </c>
      <c r="N298" s="21">
        <f t="shared" si="80"/>
        <v>758.90635520740045</v>
      </c>
      <c r="O298" s="21">
        <f t="shared" si="80"/>
        <v>788.24020952058095</v>
      </c>
      <c r="P298" s="21">
        <f t="shared" si="80"/>
        <v>894.88798472090082</v>
      </c>
      <c r="Q298" s="21">
        <f t="shared" si="80"/>
        <v>846.55734129914549</v>
      </c>
      <c r="R298" s="21">
        <f t="shared" si="80"/>
        <v>917.36112871887553</v>
      </c>
      <c r="S298" s="21">
        <f t="shared" si="80"/>
        <v>1031.1496516430473</v>
      </c>
      <c r="T298" s="21">
        <f t="shared" si="80"/>
        <v>1023.5160078384914</v>
      </c>
      <c r="U298" s="21">
        <f t="shared" si="80"/>
        <v>917.16396626009373</v>
      </c>
      <c r="V298" s="21">
        <f t="shared" si="80"/>
        <v>1015.2899126369991</v>
      </c>
      <c r="W298" s="21">
        <f t="shared" si="80"/>
        <v>937.80750420572019</v>
      </c>
      <c r="X298" s="21">
        <f t="shared" si="80"/>
        <v>923.43768223595737</v>
      </c>
      <c r="Y298" s="21">
        <f t="shared" si="80"/>
        <v>872.51344906588656</v>
      </c>
      <c r="Z298" s="21">
        <f t="shared" si="80"/>
        <v>888.52350850174525</v>
      </c>
      <c r="AA298" s="21">
        <f t="shared" si="80"/>
        <v>1254.7206643294876</v>
      </c>
      <c r="AB298" s="21">
        <f t="shared" si="80"/>
        <v>905.08322894713592</v>
      </c>
      <c r="AC298" s="21">
        <f t="shared" si="80"/>
        <v>949.05547833251262</v>
      </c>
      <c r="AD298" s="21">
        <f t="shared" si="80"/>
        <v>1582.8157836753505</v>
      </c>
      <c r="AE298" s="21">
        <f t="shared" si="80"/>
        <v>961.96742412553863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453.44990769520808</v>
      </c>
      <c r="D299" s="21">
        <f t="shared" si="81"/>
        <v>561.17125912282347</v>
      </c>
      <c r="E299" s="21">
        <f t="shared" si="81"/>
        <v>593.66593327229612</v>
      </c>
      <c r="F299" s="21">
        <f t="shared" si="81"/>
        <v>558.20321392887456</v>
      </c>
      <c r="G299" s="21">
        <f t="shared" si="81"/>
        <v>646.27286834353072</v>
      </c>
      <c r="H299" s="21">
        <f t="shared" si="81"/>
        <v>585.89144340042947</v>
      </c>
      <c r="I299" s="21">
        <f t="shared" si="81"/>
        <v>622.07578429858813</v>
      </c>
      <c r="J299" s="21">
        <f t="shared" si="81"/>
        <v>626.56174905280761</v>
      </c>
      <c r="K299" s="21">
        <f t="shared" si="81"/>
        <v>666.34762394001461</v>
      </c>
      <c r="L299" s="21">
        <f t="shared" si="81"/>
        <v>688.87938385354425</v>
      </c>
      <c r="M299" s="21">
        <f t="shared" si="81"/>
        <v>720.34188998121294</v>
      </c>
      <c r="N299" s="21">
        <f t="shared" si="81"/>
        <v>718.34510651380447</v>
      </c>
      <c r="O299" s="21">
        <f t="shared" si="81"/>
        <v>728.40997953100236</v>
      </c>
      <c r="P299" s="21">
        <f t="shared" si="81"/>
        <v>835.0222689979073</v>
      </c>
      <c r="Q299" s="21">
        <f t="shared" si="81"/>
        <v>787.11349793779186</v>
      </c>
      <c r="R299" s="21">
        <f t="shared" si="81"/>
        <v>858.24750536198542</v>
      </c>
      <c r="S299" s="21">
        <f t="shared" si="81"/>
        <v>971.83283179249224</v>
      </c>
      <c r="T299" s="21">
        <f t="shared" si="81"/>
        <v>964.14088413743207</v>
      </c>
      <c r="U299" s="21">
        <f t="shared" si="81"/>
        <v>880.79334888654682</v>
      </c>
      <c r="V299" s="21">
        <f t="shared" si="81"/>
        <v>980.10901257974285</v>
      </c>
      <c r="W299" s="21">
        <f t="shared" si="81"/>
        <v>902.9268190693482</v>
      </c>
      <c r="X299" s="21">
        <f t="shared" si="81"/>
        <v>888.58774294328214</v>
      </c>
      <c r="Y299" s="21">
        <f t="shared" si="81"/>
        <v>837.89444356662818</v>
      </c>
      <c r="Z299" s="21">
        <f t="shared" si="81"/>
        <v>853.9871086797358</v>
      </c>
      <c r="AA299" s="21">
        <f t="shared" si="81"/>
        <v>1253.624627249493</v>
      </c>
      <c r="AB299" s="21">
        <f t="shared" si="81"/>
        <v>903.98684387943467</v>
      </c>
      <c r="AC299" s="21">
        <f>+AC300+AC349+AC364</f>
        <v>947.96250366294385</v>
      </c>
      <c r="AD299" s="21">
        <f t="shared" si="81"/>
        <v>1581.74344609276</v>
      </c>
      <c r="AE299" s="21">
        <f t="shared" si="81"/>
        <v>960.90891139211374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451.63772054652321</v>
      </c>
      <c r="D349" s="21">
        <f t="shared" si="88"/>
        <v>559.35508749201938</v>
      </c>
      <c r="E349" s="21">
        <f t="shared" si="88"/>
        <v>591.82319309203046</v>
      </c>
      <c r="F349" s="21">
        <f t="shared" si="88"/>
        <v>556.31152961344742</v>
      </c>
      <c r="G349" s="21">
        <f t="shared" si="88"/>
        <v>644.36379512885833</v>
      </c>
      <c r="H349" s="21">
        <f t="shared" si="88"/>
        <v>583.98185320846301</v>
      </c>
      <c r="I349" s="21">
        <f t="shared" si="88"/>
        <v>620.14633910998452</v>
      </c>
      <c r="J349" s="21">
        <f t="shared" si="88"/>
        <v>624.62958187959475</v>
      </c>
      <c r="K349" s="21">
        <f t="shared" si="88"/>
        <v>664.40969119101715</v>
      </c>
      <c r="L349" s="21">
        <f t="shared" si="88"/>
        <v>686.92798143211098</v>
      </c>
      <c r="M349" s="21">
        <f t="shared" si="88"/>
        <v>718.39909410938969</v>
      </c>
      <c r="N349" s="21">
        <f t="shared" si="88"/>
        <v>716.4006201348725</v>
      </c>
      <c r="O349" s="21">
        <f t="shared" si="88"/>
        <v>726.57626784953118</v>
      </c>
      <c r="P349" s="21">
        <f t="shared" si="88"/>
        <v>833.1724545546823</v>
      </c>
      <c r="Q349" s="21">
        <f t="shared" si="88"/>
        <v>785.30370022046202</v>
      </c>
      <c r="R349" s="21">
        <f t="shared" si="88"/>
        <v>856.47106584164362</v>
      </c>
      <c r="S349" s="21">
        <f t="shared" si="88"/>
        <v>970.02506225551122</v>
      </c>
      <c r="T349" s="21">
        <f t="shared" si="88"/>
        <v>962.32003622681077</v>
      </c>
      <c r="U349" s="21">
        <f t="shared" si="88"/>
        <v>879.60169482071876</v>
      </c>
      <c r="V349" s="21">
        <f t="shared" si="88"/>
        <v>979.07344329547402</v>
      </c>
      <c r="W349" s="21">
        <f t="shared" si="88"/>
        <v>901.93026753437141</v>
      </c>
      <c r="X349" s="21">
        <f t="shared" si="88"/>
        <v>887.59434553529456</v>
      </c>
      <c r="Y349" s="21">
        <f t="shared" si="88"/>
        <v>836.93307583238061</v>
      </c>
      <c r="Z349" s="21">
        <f t="shared" si="88"/>
        <v>853.03755839938151</v>
      </c>
      <c r="AA349" s="21">
        <f t="shared" si="88"/>
        <v>1252.95037842031</v>
      </c>
      <c r="AB349" s="21">
        <f t="shared" si="88"/>
        <v>903.31249511705937</v>
      </c>
      <c r="AC349" s="21">
        <f t="shared" si="88"/>
        <v>947.28861672464143</v>
      </c>
      <c r="AD349" s="21">
        <f t="shared" si="88"/>
        <v>1581.072650892796</v>
      </c>
      <c r="AE349" s="21">
        <f t="shared" si="88"/>
        <v>960.24022229618754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4.9578464626196569E-2</v>
      </c>
      <c r="D350" s="21">
        <f t="shared" si="89"/>
        <v>7.3934737655869595E-2</v>
      </c>
      <c r="E350" s="21">
        <f t="shared" si="89"/>
        <v>7.7298573168375906E-2</v>
      </c>
      <c r="F350" s="21">
        <f t="shared" si="89"/>
        <v>6.006494301844869E-2</v>
      </c>
      <c r="G350" s="21">
        <f t="shared" si="89"/>
        <v>7.3456972687320515E-2</v>
      </c>
      <c r="H350" s="21">
        <f t="shared" si="89"/>
        <v>7.4026199695720316E-2</v>
      </c>
      <c r="I350" s="21">
        <f t="shared" si="89"/>
        <v>6.1164143358933235E-2</v>
      </c>
      <c r="J350" s="21">
        <f t="shared" si="89"/>
        <v>0.61138216747507479</v>
      </c>
      <c r="K350" s="21">
        <f t="shared" si="89"/>
        <v>0.92830394247787229</v>
      </c>
      <c r="L350" s="21">
        <f t="shared" si="89"/>
        <v>8.746848965486155E-2</v>
      </c>
      <c r="M350" s="21">
        <f t="shared" si="89"/>
        <v>0.30965649763143743</v>
      </c>
      <c r="N350" s="21">
        <f t="shared" si="89"/>
        <v>8.8199017129707277E-2</v>
      </c>
      <c r="O350" s="21">
        <f t="shared" si="89"/>
        <v>0.61747416693492951</v>
      </c>
      <c r="P350" s="21">
        <f t="shared" si="89"/>
        <v>7.8702159956712828E-2</v>
      </c>
      <c r="Q350" s="21">
        <f t="shared" si="89"/>
        <v>0.56408374714612364</v>
      </c>
      <c r="R350" s="21">
        <f t="shared" si="89"/>
        <v>1.6866760396829863</v>
      </c>
      <c r="S350" s="21">
        <f t="shared" si="89"/>
        <v>170.1884711092043</v>
      </c>
      <c r="T350" s="21">
        <f t="shared" si="89"/>
        <v>124.49393716001263</v>
      </c>
      <c r="U350" s="21">
        <f t="shared" si="89"/>
        <v>22.101166798295754</v>
      </c>
      <c r="V350" s="21">
        <f t="shared" si="89"/>
        <v>0.53243810964767901</v>
      </c>
      <c r="W350" s="21">
        <f t="shared" si="89"/>
        <v>21.6999862247871</v>
      </c>
      <c r="X350" s="21">
        <f t="shared" si="89"/>
        <v>20.215544694823762</v>
      </c>
      <c r="Y350" s="21">
        <f t="shared" si="89"/>
        <v>5.9341348824261919</v>
      </c>
      <c r="Z350" s="21">
        <f t="shared" si="89"/>
        <v>11.036698766121937</v>
      </c>
      <c r="AA350" s="21">
        <f t="shared" si="89"/>
        <v>58.686680877663214</v>
      </c>
      <c r="AB350" s="21">
        <f t="shared" si="89"/>
        <v>6.8174485919330801</v>
      </c>
      <c r="AC350" s="21">
        <f t="shared" si="89"/>
        <v>31.015890832858283</v>
      </c>
      <c r="AD350" s="21">
        <f t="shared" si="89"/>
        <v>1.4777203183292733</v>
      </c>
      <c r="AE350" s="21">
        <f t="shared" si="89"/>
        <v>3.8460682852648467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0.86683638670771979</v>
      </c>
      <c r="L351" s="35">
        <v>0</v>
      </c>
      <c r="M351" s="35">
        <v>0.22832443876528</v>
      </c>
      <c r="N351" s="35">
        <v>0</v>
      </c>
      <c r="O351" s="35">
        <v>0.45133900686159995</v>
      </c>
      <c r="P351" s="35">
        <v>0</v>
      </c>
      <c r="Q351" s="35">
        <v>0.45133900686159995</v>
      </c>
      <c r="R351" s="35">
        <v>0</v>
      </c>
      <c r="S351" s="35">
        <v>0.12079955771883999</v>
      </c>
      <c r="T351" s="35">
        <v>0.12079955771883999</v>
      </c>
      <c r="U351" s="35">
        <v>0</v>
      </c>
      <c r="V351" s="35">
        <v>0</v>
      </c>
      <c r="W351" s="35">
        <v>1.6327852307051995</v>
      </c>
      <c r="X351" s="35">
        <v>4.7788836020639991E-2</v>
      </c>
      <c r="Y351" s="35">
        <v>1.1774638208418799</v>
      </c>
      <c r="Z351" s="35">
        <v>1.9832366948565596</v>
      </c>
      <c r="AA351" s="35">
        <v>0.3610712054892799</v>
      </c>
      <c r="AB351" s="35">
        <v>0</v>
      </c>
      <c r="AC351" s="35">
        <v>0</v>
      </c>
      <c r="AD351" s="35">
        <v>0.10221501037747999</v>
      </c>
      <c r="AE351" s="35">
        <v>0.7699312469991999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0.53172204248968091</v>
      </c>
      <c r="K352" s="35">
        <v>0</v>
      </c>
      <c r="L352" s="35">
        <v>0</v>
      </c>
      <c r="M352" s="35">
        <v>0</v>
      </c>
      <c r="N352" s="35">
        <v>0</v>
      </c>
      <c r="O352" s="35">
        <v>8.796872026483693E-2</v>
      </c>
      <c r="P352" s="35">
        <v>0</v>
      </c>
      <c r="Q352" s="35">
        <v>0</v>
      </c>
      <c r="R352" s="35">
        <v>1.5247911512571735</v>
      </c>
      <c r="S352" s="35">
        <v>169.88323771500274</v>
      </c>
      <c r="T352" s="35">
        <v>124.20401357214841</v>
      </c>
      <c r="U352" s="35">
        <v>20.320774381177333</v>
      </c>
      <c r="V352" s="35">
        <v>0</v>
      </c>
      <c r="W352" s="35">
        <v>16.217522295935275</v>
      </c>
      <c r="X352" s="35">
        <v>19.99040296507161</v>
      </c>
      <c r="Y352" s="35">
        <v>0</v>
      </c>
      <c r="Z352" s="35">
        <v>8.3765770296628066</v>
      </c>
      <c r="AA352" s="35">
        <v>56.061487994555414</v>
      </c>
      <c r="AB352" s="35">
        <v>5.2957169599431833</v>
      </c>
      <c r="AC352" s="35">
        <v>30.634618117116883</v>
      </c>
      <c r="AD352" s="35">
        <v>0.85818373769474254</v>
      </c>
      <c r="AE352" s="35">
        <v>2.8325927925277492</v>
      </c>
    </row>
    <row r="353" spans="1:31" x14ac:dyDescent="0.2">
      <c r="A353" s="9" t="s">
        <v>614</v>
      </c>
      <c r="B353" s="4" t="s">
        <v>615</v>
      </c>
      <c r="C353" s="35">
        <v>4.9578464626196569E-2</v>
      </c>
      <c r="D353" s="35">
        <v>7.3934737655869595E-2</v>
      </c>
      <c r="E353" s="35">
        <v>7.7298573168375906E-2</v>
      </c>
      <c r="F353" s="35">
        <v>6.006494301844869E-2</v>
      </c>
      <c r="G353" s="35">
        <v>7.3456972687320515E-2</v>
      </c>
      <c r="H353" s="35">
        <v>7.4026199695720316E-2</v>
      </c>
      <c r="I353" s="35">
        <v>6.1164143358933235E-2</v>
      </c>
      <c r="J353" s="35">
        <v>7.9660124985393863E-2</v>
      </c>
      <c r="K353" s="35">
        <v>6.1467555770152477E-2</v>
      </c>
      <c r="L353" s="35">
        <v>8.746848965486155E-2</v>
      </c>
      <c r="M353" s="35">
        <v>8.133205886615745E-2</v>
      </c>
      <c r="N353" s="35">
        <v>8.8199017129707277E-2</v>
      </c>
      <c r="O353" s="35">
        <v>7.8166439808492638E-2</v>
      </c>
      <c r="P353" s="35">
        <v>7.8702159956712828E-2</v>
      </c>
      <c r="Q353" s="35">
        <v>0.11274474028452368</v>
      </c>
      <c r="R353" s="35">
        <v>0.16188488842581278</v>
      </c>
      <c r="S353" s="35">
        <v>0.18443383648271755</v>
      </c>
      <c r="T353" s="35">
        <v>0.1691240301453899</v>
      </c>
      <c r="U353" s="35">
        <v>1.780392417118422</v>
      </c>
      <c r="V353" s="35">
        <v>0.53243810964767901</v>
      </c>
      <c r="W353" s="35">
        <v>3.8496786981466258</v>
      </c>
      <c r="X353" s="35">
        <v>0.17735289373151394</v>
      </c>
      <c r="Y353" s="35">
        <v>4.7566710615843117</v>
      </c>
      <c r="Z353" s="35">
        <v>0.6768850416025699</v>
      </c>
      <c r="AA353" s="35">
        <v>2.2641216776185216</v>
      </c>
      <c r="AB353" s="35">
        <v>1.5217316319898966</v>
      </c>
      <c r="AC353" s="35">
        <v>0.38127271574139793</v>
      </c>
      <c r="AD353" s="35">
        <v>0.51732157025705094</v>
      </c>
      <c r="AE353" s="35">
        <v>0.2435442457378974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443.79142076991207</v>
      </c>
      <c r="D355" s="21">
        <f t="shared" si="90"/>
        <v>496.28023707336911</v>
      </c>
      <c r="E355" s="21">
        <f t="shared" si="90"/>
        <v>550.46563794303268</v>
      </c>
      <c r="F355" s="21">
        <f t="shared" si="90"/>
        <v>510.23318255751371</v>
      </c>
      <c r="G355" s="21">
        <f t="shared" si="90"/>
        <v>535.16712538913816</v>
      </c>
      <c r="H355" s="21">
        <f t="shared" si="90"/>
        <v>572.24042330654868</v>
      </c>
      <c r="I355" s="21">
        <f t="shared" si="90"/>
        <v>613.46157797375326</v>
      </c>
      <c r="J355" s="21">
        <f t="shared" si="90"/>
        <v>610.7177912097851</v>
      </c>
      <c r="K355" s="21">
        <f t="shared" si="90"/>
        <v>655.56027638209912</v>
      </c>
      <c r="L355" s="21">
        <f t="shared" si="90"/>
        <v>679.38266380827781</v>
      </c>
      <c r="M355" s="21">
        <f t="shared" si="90"/>
        <v>709.68132404407868</v>
      </c>
      <c r="N355" s="21">
        <f t="shared" si="90"/>
        <v>708.28310434986042</v>
      </c>
      <c r="O355" s="21">
        <f t="shared" si="90"/>
        <v>719.60926890218889</v>
      </c>
      <c r="P355" s="21">
        <f t="shared" si="90"/>
        <v>681.0324460416233</v>
      </c>
      <c r="Q355" s="21">
        <f t="shared" si="90"/>
        <v>719.19974848965649</v>
      </c>
      <c r="R355" s="21">
        <f t="shared" si="90"/>
        <v>767.10778646435676</v>
      </c>
      <c r="S355" s="21">
        <f t="shared" si="90"/>
        <v>789.08733203413908</v>
      </c>
      <c r="T355" s="21">
        <f t="shared" si="90"/>
        <v>831.4200421067892</v>
      </c>
      <c r="U355" s="21">
        <f t="shared" si="90"/>
        <v>853.01931872207706</v>
      </c>
      <c r="V355" s="21">
        <f t="shared" si="90"/>
        <v>855.41208798958883</v>
      </c>
      <c r="W355" s="21">
        <f t="shared" si="90"/>
        <v>740.3368520679436</v>
      </c>
      <c r="X355" s="21">
        <f t="shared" si="90"/>
        <v>797.68726414621608</v>
      </c>
      <c r="Y355" s="21">
        <f t="shared" si="90"/>
        <v>817.09542892250386</v>
      </c>
      <c r="Z355" s="21">
        <f t="shared" si="90"/>
        <v>833.62178515462938</v>
      </c>
      <c r="AA355" s="21">
        <f t="shared" si="90"/>
        <v>851.45121396077877</v>
      </c>
      <c r="AB355" s="21">
        <f t="shared" si="90"/>
        <v>868.05911501404262</v>
      </c>
      <c r="AC355" s="21">
        <f t="shared" si="90"/>
        <v>884.53739560555221</v>
      </c>
      <c r="AD355" s="21">
        <f t="shared" si="90"/>
        <v>901.59259365160653</v>
      </c>
      <c r="AE355" s="21">
        <f t="shared" si="90"/>
        <v>924.87239569570193</v>
      </c>
    </row>
    <row r="356" spans="1:31" x14ac:dyDescent="0.2">
      <c r="A356" s="9" t="s">
        <v>800</v>
      </c>
      <c r="B356" s="4" t="s">
        <v>801</v>
      </c>
      <c r="C356" s="35">
        <v>269.24833691738013</v>
      </c>
      <c r="D356" s="35">
        <v>301.09331145958697</v>
      </c>
      <c r="E356" s="35">
        <v>333.96760417134823</v>
      </c>
      <c r="F356" s="35">
        <v>309.55856606092044</v>
      </c>
      <c r="G356" s="35">
        <v>324.68599378036828</v>
      </c>
      <c r="H356" s="35">
        <v>347.17837047162612</v>
      </c>
      <c r="I356" s="35">
        <v>372.18725261879399</v>
      </c>
      <c r="J356" s="35">
        <v>370.52259668251497</v>
      </c>
      <c r="K356" s="35">
        <v>397.7285407157313</v>
      </c>
      <c r="L356" s="35">
        <v>412.18158756547115</v>
      </c>
      <c r="M356" s="35">
        <v>430.56379032450928</v>
      </c>
      <c r="N356" s="35">
        <v>429.71549017787669</v>
      </c>
      <c r="O356" s="35">
        <v>436.5870763029003</v>
      </c>
      <c r="P356" s="35">
        <v>413.18251075103774</v>
      </c>
      <c r="Q356" s="35">
        <v>436.33862019300807</v>
      </c>
      <c r="R356" s="35">
        <v>465.40443567741875</v>
      </c>
      <c r="S356" s="35">
        <v>478.73943003264287</v>
      </c>
      <c r="T356" s="35">
        <v>504.42269304951861</v>
      </c>
      <c r="U356" s="35">
        <v>517.52697815984266</v>
      </c>
      <c r="V356" s="35">
        <v>518.97867171621408</v>
      </c>
      <c r="W356" s="35">
        <v>449.16250483645371</v>
      </c>
      <c r="X356" s="35">
        <v>64.719747072331657</v>
      </c>
      <c r="Y356" s="35">
        <v>59.479533579194502</v>
      </c>
      <c r="Z356" s="35">
        <v>53.948692437743325</v>
      </c>
      <c r="AA356" s="35">
        <v>48.127223647978113</v>
      </c>
      <c r="AB356" s="35">
        <v>42.015127209898893</v>
      </c>
      <c r="AC356" s="35">
        <v>35.612403123505636</v>
      </c>
      <c r="AD356" s="35">
        <v>28.919051388798362</v>
      </c>
      <c r="AE356" s="35">
        <v>22.107152237842044</v>
      </c>
    </row>
    <row r="357" spans="1:31" x14ac:dyDescent="0.2">
      <c r="A357" s="9" t="s">
        <v>802</v>
      </c>
      <c r="B357" s="4" t="s">
        <v>803</v>
      </c>
      <c r="C357" s="35">
        <v>174.54308385253194</v>
      </c>
      <c r="D357" s="35">
        <v>195.18692561378214</v>
      </c>
      <c r="E357" s="35">
        <v>216.49803377168442</v>
      </c>
      <c r="F357" s="35">
        <v>200.67461649659325</v>
      </c>
      <c r="G357" s="35">
        <v>210.48113160876983</v>
      </c>
      <c r="H357" s="35">
        <v>225.06205283492255</v>
      </c>
      <c r="I357" s="35">
        <v>241.27432535495925</v>
      </c>
      <c r="J357" s="35">
        <v>240.19519452727016</v>
      </c>
      <c r="K357" s="35">
        <v>257.83173566636776</v>
      </c>
      <c r="L357" s="35">
        <v>267.20107624280666</v>
      </c>
      <c r="M357" s="35">
        <v>279.11753371956939</v>
      </c>
      <c r="N357" s="35">
        <v>278.56761417198368</v>
      </c>
      <c r="O357" s="35">
        <v>283.02219259928864</v>
      </c>
      <c r="P357" s="35">
        <v>267.84993529058556</v>
      </c>
      <c r="Q357" s="35">
        <v>282.86112829664847</v>
      </c>
      <c r="R357" s="35">
        <v>301.70335078693802</v>
      </c>
      <c r="S357" s="35">
        <v>310.34790200149627</v>
      </c>
      <c r="T357" s="35">
        <v>326.99734905727053</v>
      </c>
      <c r="U357" s="35">
        <v>335.4923405622344</v>
      </c>
      <c r="V357" s="35">
        <v>336.43341627337475</v>
      </c>
      <c r="W357" s="35">
        <v>291.17434723148989</v>
      </c>
      <c r="X357" s="35">
        <v>732.96751707388444</v>
      </c>
      <c r="Y357" s="35">
        <v>757.61589534330938</v>
      </c>
      <c r="Z357" s="35">
        <v>779.673092716886</v>
      </c>
      <c r="AA357" s="35">
        <v>803.32399031280067</v>
      </c>
      <c r="AB357" s="35">
        <v>826.04398780414374</v>
      </c>
      <c r="AC357" s="35">
        <v>848.9249924820466</v>
      </c>
      <c r="AD357" s="35">
        <v>872.67354226280816</v>
      </c>
      <c r="AE357" s="35">
        <v>902.76524345785992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7.7967213119849408</v>
      </c>
      <c r="D358" s="21">
        <f t="shared" si="91"/>
        <v>63.000915680994375</v>
      </c>
      <c r="E358" s="21">
        <f t="shared" si="91"/>
        <v>41.280256575829412</v>
      </c>
      <c r="F358" s="21">
        <f t="shared" si="91"/>
        <v>46.018282112915237</v>
      </c>
      <c r="G358" s="21">
        <f t="shared" si="91"/>
        <v>109.1232127670329</v>
      </c>
      <c r="H358" s="21">
        <f t="shared" si="91"/>
        <v>11.667403702218671</v>
      </c>
      <c r="I358" s="21">
        <f t="shared" si="91"/>
        <v>6.6235969928722955</v>
      </c>
      <c r="J358" s="21">
        <f t="shared" si="91"/>
        <v>13.300408502334619</v>
      </c>
      <c r="K358" s="21">
        <f t="shared" si="91"/>
        <v>7.9211108664401682</v>
      </c>
      <c r="L358" s="21">
        <f t="shared" si="91"/>
        <v>7.4578491341783177</v>
      </c>
      <c r="M358" s="21">
        <f t="shared" si="91"/>
        <v>8.4081135676796457</v>
      </c>
      <c r="N358" s="21">
        <f t="shared" si="91"/>
        <v>8.0293167678824435</v>
      </c>
      <c r="O358" s="21">
        <f t="shared" si="91"/>
        <v>6.34952478040735</v>
      </c>
      <c r="P358" s="21">
        <f t="shared" si="91"/>
        <v>152.06130635310225</v>
      </c>
      <c r="Q358" s="21">
        <f t="shared" si="91"/>
        <v>65.539867983659391</v>
      </c>
      <c r="R358" s="21">
        <f t="shared" si="91"/>
        <v>87.676603337603822</v>
      </c>
      <c r="S358" s="21">
        <f t="shared" si="91"/>
        <v>10.749259112167842</v>
      </c>
      <c r="T358" s="21">
        <f t="shared" si="91"/>
        <v>6.406056960008998</v>
      </c>
      <c r="U358" s="21">
        <f t="shared" si="91"/>
        <v>4.4812093003460021</v>
      </c>
      <c r="V358" s="21">
        <f t="shared" si="91"/>
        <v>123.1289171962375</v>
      </c>
      <c r="W358" s="21">
        <f t="shared" si="91"/>
        <v>139.89342924164063</v>
      </c>
      <c r="X358" s="21">
        <f t="shared" si="91"/>
        <v>69.691536694254737</v>
      </c>
      <c r="Y358" s="21">
        <f t="shared" si="91"/>
        <v>13.903512027450589</v>
      </c>
      <c r="Z358" s="21">
        <f t="shared" si="91"/>
        <v>8.3790744786301445</v>
      </c>
      <c r="AA358" s="21">
        <f t="shared" si="91"/>
        <v>342.81248358186798</v>
      </c>
      <c r="AB358" s="21">
        <f t="shared" si="91"/>
        <v>28.435931511083737</v>
      </c>
      <c r="AC358" s="21">
        <f t="shared" si="91"/>
        <v>31.735330286230894</v>
      </c>
      <c r="AD358" s="21">
        <f t="shared" si="91"/>
        <v>678.00233692286031</v>
      </c>
      <c r="AE358" s="21">
        <f t="shared" si="91"/>
        <v>31.52175831522073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7.7967213119849408</v>
      </c>
      <c r="D359" s="21">
        <f t="shared" si="92"/>
        <v>63.000915680994375</v>
      </c>
      <c r="E359" s="21">
        <f t="shared" si="92"/>
        <v>41.280256575829412</v>
      </c>
      <c r="F359" s="21">
        <f t="shared" si="92"/>
        <v>46.018282112915237</v>
      </c>
      <c r="G359" s="21">
        <f t="shared" si="92"/>
        <v>109.1232127670329</v>
      </c>
      <c r="H359" s="21">
        <f t="shared" si="92"/>
        <v>11.667403702218671</v>
      </c>
      <c r="I359" s="21">
        <f t="shared" si="92"/>
        <v>6.6235969928722955</v>
      </c>
      <c r="J359" s="21">
        <f t="shared" si="92"/>
        <v>13.300408502334619</v>
      </c>
      <c r="K359" s="21">
        <f t="shared" si="92"/>
        <v>7.9211108664401682</v>
      </c>
      <c r="L359" s="21">
        <f t="shared" si="92"/>
        <v>7.4578491341783177</v>
      </c>
      <c r="M359" s="21">
        <f t="shared" si="92"/>
        <v>8.4081135676796457</v>
      </c>
      <c r="N359" s="21">
        <f t="shared" si="92"/>
        <v>8.0293167678824435</v>
      </c>
      <c r="O359" s="21">
        <f t="shared" si="92"/>
        <v>6.34952478040735</v>
      </c>
      <c r="P359" s="21">
        <f t="shared" si="92"/>
        <v>152.06130635310225</v>
      </c>
      <c r="Q359" s="21">
        <f t="shared" si="92"/>
        <v>65.539867983659391</v>
      </c>
      <c r="R359" s="21">
        <f t="shared" si="92"/>
        <v>87.676603337603822</v>
      </c>
      <c r="S359" s="21">
        <f t="shared" si="92"/>
        <v>10.749259112167842</v>
      </c>
      <c r="T359" s="21">
        <f t="shared" si="92"/>
        <v>6.406056960008998</v>
      </c>
      <c r="U359" s="21">
        <f t="shared" si="92"/>
        <v>4.4812093003460021</v>
      </c>
      <c r="V359" s="21">
        <f t="shared" si="92"/>
        <v>123.1289171962375</v>
      </c>
      <c r="W359" s="21">
        <f t="shared" si="92"/>
        <v>139.89342924164063</v>
      </c>
      <c r="X359" s="21">
        <f t="shared" si="92"/>
        <v>69.691536694254737</v>
      </c>
      <c r="Y359" s="21">
        <f t="shared" si="92"/>
        <v>13.903512027450589</v>
      </c>
      <c r="Z359" s="21">
        <f t="shared" si="92"/>
        <v>8.3790744786301445</v>
      </c>
      <c r="AA359" s="21">
        <f t="shared" si="92"/>
        <v>342.81248358186798</v>
      </c>
      <c r="AB359" s="21">
        <f t="shared" si="92"/>
        <v>28.435931511083737</v>
      </c>
      <c r="AC359" s="21">
        <f t="shared" si="92"/>
        <v>31.735330286230894</v>
      </c>
      <c r="AD359" s="21">
        <f t="shared" si="92"/>
        <v>678.00233692286031</v>
      </c>
      <c r="AE359" s="21">
        <f t="shared" si="92"/>
        <v>31.52175831522073</v>
      </c>
    </row>
    <row r="360" spans="1:31" x14ac:dyDescent="0.2">
      <c r="A360" s="9" t="s">
        <v>624</v>
      </c>
      <c r="B360" s="4" t="s">
        <v>556</v>
      </c>
      <c r="C360" s="35">
        <v>6.1231991568266233</v>
      </c>
      <c r="D360" s="35">
        <v>60.49360327546713</v>
      </c>
      <c r="E360" s="35">
        <v>34.312207857109435</v>
      </c>
      <c r="F360" s="35">
        <v>43.819437570407949</v>
      </c>
      <c r="G360" s="35">
        <v>88.831656229183693</v>
      </c>
      <c r="H360" s="35">
        <v>8.1662584932932543</v>
      </c>
      <c r="I360" s="35">
        <v>5.9105228295773795</v>
      </c>
      <c r="J360" s="35">
        <v>7.6029651687114219</v>
      </c>
      <c r="K360" s="35">
        <v>4.1992898109273389</v>
      </c>
      <c r="L360" s="35">
        <v>4.5268455197630226</v>
      </c>
      <c r="M360" s="35">
        <v>2.6486316899594589</v>
      </c>
      <c r="N360" s="35">
        <v>4.5460632601771103</v>
      </c>
      <c r="O360" s="35">
        <v>2.9040141070177885</v>
      </c>
      <c r="P360" s="35">
        <v>50.969718187143073</v>
      </c>
      <c r="Q360" s="35">
        <v>54.256805919748345</v>
      </c>
      <c r="R360" s="35">
        <v>27.818746901638047</v>
      </c>
      <c r="S360" s="35">
        <v>7.9420515217955545</v>
      </c>
      <c r="T360" s="35">
        <v>2.7293461996986297</v>
      </c>
      <c r="U360" s="35">
        <v>1.2645273192470101</v>
      </c>
      <c r="V360" s="35">
        <v>118.34498077444619</v>
      </c>
      <c r="W360" s="35">
        <v>92.521035327790543</v>
      </c>
      <c r="X360" s="35">
        <v>38.475899091745916</v>
      </c>
      <c r="Y360" s="35">
        <v>3.8616676666366576</v>
      </c>
      <c r="Z360" s="35">
        <v>3.5257842702882027</v>
      </c>
      <c r="AA360" s="35">
        <v>300.91488130315895</v>
      </c>
      <c r="AB360" s="35">
        <v>17.132769626126532</v>
      </c>
      <c r="AC360" s="35">
        <v>9.3962091319698366</v>
      </c>
      <c r="AD360" s="35">
        <v>636.76076340215104</v>
      </c>
      <c r="AE360" s="35">
        <v>16.860394760976661</v>
      </c>
    </row>
    <row r="361" spans="1:31" x14ac:dyDescent="0.2">
      <c r="A361" s="9" t="s">
        <v>625</v>
      </c>
      <c r="B361" s="4" t="s">
        <v>592</v>
      </c>
      <c r="C361" s="35">
        <v>1.6735221551583177</v>
      </c>
      <c r="D361" s="35">
        <v>2.5073124055272462</v>
      </c>
      <c r="E361" s="35">
        <v>6.9680487187199738</v>
      </c>
      <c r="F361" s="35">
        <v>2.1988445425072896</v>
      </c>
      <c r="G361" s="35">
        <v>20.291556537849196</v>
      </c>
      <c r="H361" s="35">
        <v>3.5011452089254163</v>
      </c>
      <c r="I361" s="35">
        <v>0.71307416329491591</v>
      </c>
      <c r="J361" s="35">
        <v>5.6974433336231973</v>
      </c>
      <c r="K361" s="35">
        <v>3.7218210555128293</v>
      </c>
      <c r="L361" s="35">
        <v>2.9310036144152951</v>
      </c>
      <c r="M361" s="35">
        <v>5.7594818777201873</v>
      </c>
      <c r="N361" s="35">
        <v>3.4832535077053333</v>
      </c>
      <c r="O361" s="35">
        <v>3.4455106733895615</v>
      </c>
      <c r="P361" s="35">
        <v>101.09158816595918</v>
      </c>
      <c r="Q361" s="35">
        <v>11.28306206391105</v>
      </c>
      <c r="R361" s="35">
        <v>59.857856435965779</v>
      </c>
      <c r="S361" s="35">
        <v>2.8072075903722875</v>
      </c>
      <c r="T361" s="35">
        <v>3.6767107603103684</v>
      </c>
      <c r="U361" s="35">
        <v>3.2166819810989917</v>
      </c>
      <c r="V361" s="35">
        <v>4.7839364217913127</v>
      </c>
      <c r="W361" s="35">
        <v>47.37239391385009</v>
      </c>
      <c r="X361" s="35">
        <v>31.215637602508824</v>
      </c>
      <c r="Y361" s="35">
        <v>10.041844360813931</v>
      </c>
      <c r="Z361" s="35">
        <v>4.8532902083419414</v>
      </c>
      <c r="AA361" s="35">
        <v>41.897602278709037</v>
      </c>
      <c r="AB361" s="35">
        <v>11.303161884957206</v>
      </c>
      <c r="AC361" s="35">
        <v>22.339121154261058</v>
      </c>
      <c r="AD361" s="35">
        <v>41.241573520709231</v>
      </c>
      <c r="AE361" s="35">
        <v>14.661363554244069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1.8121871486848566</v>
      </c>
      <c r="D364" s="21">
        <f t="shared" si="93"/>
        <v>1.8161716308041245</v>
      </c>
      <c r="E364" s="21">
        <f t="shared" si="93"/>
        <v>1.8427401802656513</v>
      </c>
      <c r="F364" s="21">
        <f t="shared" si="93"/>
        <v>1.8916843154271299</v>
      </c>
      <c r="G364" s="21">
        <f t="shared" si="93"/>
        <v>1.9090732146723344</v>
      </c>
      <c r="H364" s="21">
        <f t="shared" si="93"/>
        <v>1.9095901919664462</v>
      </c>
      <c r="I364" s="21">
        <f t="shared" si="93"/>
        <v>1.9294451886035924</v>
      </c>
      <c r="J364" s="21">
        <f t="shared" si="93"/>
        <v>1.9321671732128489</v>
      </c>
      <c r="K364" s="21">
        <f t="shared" si="93"/>
        <v>1.9379327489974254</v>
      </c>
      <c r="L364" s="21">
        <f t="shared" si="93"/>
        <v>1.9514024214332166</v>
      </c>
      <c r="M364" s="21">
        <f t="shared" si="93"/>
        <v>1.9427958718232403</v>
      </c>
      <c r="N364" s="21">
        <f t="shared" si="93"/>
        <v>1.9444863789319791</v>
      </c>
      <c r="O364" s="21">
        <f t="shared" si="93"/>
        <v>1.83371168147119</v>
      </c>
      <c r="P364" s="21">
        <f t="shared" si="93"/>
        <v>1.8498144432249519</v>
      </c>
      <c r="Q364" s="21">
        <f t="shared" si="93"/>
        <v>1.8097977173298625</v>
      </c>
      <c r="R364" s="21">
        <f t="shared" si="93"/>
        <v>1.7764395203418</v>
      </c>
      <c r="S364" s="21">
        <f t="shared" si="93"/>
        <v>1.807769536981001</v>
      </c>
      <c r="T364" s="21">
        <f t="shared" si="93"/>
        <v>1.8208479106213225</v>
      </c>
      <c r="U364" s="21">
        <f t="shared" si="93"/>
        <v>1.1916540658280119</v>
      </c>
      <c r="V364" s="21">
        <f t="shared" si="93"/>
        <v>1.0355692842688016</v>
      </c>
      <c r="W364" s="21">
        <f t="shared" si="93"/>
        <v>0.99655153497682347</v>
      </c>
      <c r="X364" s="21">
        <f t="shared" si="93"/>
        <v>0.99339740798756093</v>
      </c>
      <c r="Y364" s="21">
        <f t="shared" si="93"/>
        <v>0.9613677342476169</v>
      </c>
      <c r="Z364" s="21">
        <f t="shared" si="93"/>
        <v>0.94955028035434297</v>
      </c>
      <c r="AA364" s="21">
        <f t="shared" si="93"/>
        <v>0.67424882918294715</v>
      </c>
      <c r="AB364" s="21">
        <f t="shared" si="93"/>
        <v>0.67434876237533481</v>
      </c>
      <c r="AC364" s="21">
        <f t="shared" si="93"/>
        <v>0.67388693830238389</v>
      </c>
      <c r="AD364" s="21">
        <f t="shared" si="93"/>
        <v>0.67079519996390369</v>
      </c>
      <c r="AE364" s="21">
        <f t="shared" si="93"/>
        <v>0.66868909592614512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1.8121871486848566</v>
      </c>
      <c r="D366" s="35">
        <v>1.8161716308041245</v>
      </c>
      <c r="E366" s="35">
        <v>1.8427401802656513</v>
      </c>
      <c r="F366" s="35">
        <v>1.8916843154271299</v>
      </c>
      <c r="G366" s="35">
        <v>1.9090732146723344</v>
      </c>
      <c r="H366" s="35">
        <v>1.9095901919664462</v>
      </c>
      <c r="I366" s="35">
        <v>1.9294451886035924</v>
      </c>
      <c r="J366" s="35">
        <v>1.9321671732128489</v>
      </c>
      <c r="K366" s="35">
        <v>1.9379327489974254</v>
      </c>
      <c r="L366" s="35">
        <v>1.9514024214332166</v>
      </c>
      <c r="M366" s="35">
        <v>1.9427958718232403</v>
      </c>
      <c r="N366" s="35">
        <v>1.9444863789319791</v>
      </c>
      <c r="O366" s="35">
        <v>1.83371168147119</v>
      </c>
      <c r="P366" s="35">
        <v>1.8498144432249519</v>
      </c>
      <c r="Q366" s="35">
        <v>1.8097977173298625</v>
      </c>
      <c r="R366" s="35">
        <v>1.7764395203418</v>
      </c>
      <c r="S366" s="35">
        <v>1.807769536981001</v>
      </c>
      <c r="T366" s="35">
        <v>1.8208479106213225</v>
      </c>
      <c r="U366" s="35">
        <v>1.1916540658280119</v>
      </c>
      <c r="V366" s="35">
        <v>1.0355692842688016</v>
      </c>
      <c r="W366" s="35">
        <v>0.99655153497682347</v>
      </c>
      <c r="X366" s="35">
        <v>0.99339740798756093</v>
      </c>
      <c r="Y366" s="35">
        <v>0.9613677342476169</v>
      </c>
      <c r="Z366" s="35">
        <v>0.94955028035434297</v>
      </c>
      <c r="AA366" s="35">
        <v>0.67424882918294715</v>
      </c>
      <c r="AB366" s="35">
        <v>0.67434876237533481</v>
      </c>
      <c r="AC366" s="35">
        <v>0.67388693830238389</v>
      </c>
      <c r="AD366" s="35">
        <v>0.67079519996390369</v>
      </c>
      <c r="AE366" s="35">
        <v>0.66868909592614512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39.287561672182001</v>
      </c>
      <c r="D367" s="21">
        <f t="shared" si="94"/>
        <v>39.325921556460152</v>
      </c>
      <c r="E367" s="21">
        <f t="shared" si="94"/>
        <v>39.581705483273126</v>
      </c>
      <c r="F367" s="21">
        <f t="shared" si="94"/>
        <v>40.052906333142509</v>
      </c>
      <c r="G367" s="21">
        <f t="shared" si="94"/>
        <v>40.220314830107469</v>
      </c>
      <c r="H367" s="21">
        <f t="shared" si="94"/>
        <v>40.225291935935267</v>
      </c>
      <c r="I367" s="21">
        <f t="shared" si="94"/>
        <v>40.416442341570388</v>
      </c>
      <c r="J367" s="21">
        <f t="shared" si="94"/>
        <v>40.442647758357957</v>
      </c>
      <c r="K367" s="21">
        <f t="shared" si="94"/>
        <v>40.4981548012491</v>
      </c>
      <c r="L367" s="21">
        <f t="shared" si="94"/>
        <v>40.627831647683664</v>
      </c>
      <c r="M367" s="21">
        <f t="shared" si="94"/>
        <v>40.544973640748118</v>
      </c>
      <c r="N367" s="21">
        <f t="shared" si="94"/>
        <v>40.561248693596021</v>
      </c>
      <c r="O367" s="21">
        <f t="shared" si="94"/>
        <v>59.830229989578591</v>
      </c>
      <c r="P367" s="21">
        <f t="shared" si="94"/>
        <v>59.865715722993521</v>
      </c>
      <c r="Q367" s="21">
        <f t="shared" si="94"/>
        <v>59.443843361353586</v>
      </c>
      <c r="R367" s="21">
        <f t="shared" si="94"/>
        <v>59.113623356890081</v>
      </c>
      <c r="S367" s="21">
        <f t="shared" si="94"/>
        <v>59.316819850555049</v>
      </c>
      <c r="T367" s="21">
        <f t="shared" si="94"/>
        <v>59.375123701059309</v>
      </c>
      <c r="U367" s="21">
        <f t="shared" si="94"/>
        <v>36.370617373546949</v>
      </c>
      <c r="V367" s="21">
        <f t="shared" si="94"/>
        <v>35.180900057256316</v>
      </c>
      <c r="W367" s="21">
        <f t="shared" si="94"/>
        <v>34.880685136371959</v>
      </c>
      <c r="X367" s="21">
        <f t="shared" si="94"/>
        <v>34.84993929267528</v>
      </c>
      <c r="Y367" s="21">
        <f t="shared" si="94"/>
        <v>34.619005499258435</v>
      </c>
      <c r="Z367" s="21">
        <f t="shared" si="94"/>
        <v>34.53639982200945</v>
      </c>
      <c r="AA367" s="21">
        <f t="shared" si="94"/>
        <v>1.0960370799947285</v>
      </c>
      <c r="AB367" s="21">
        <f t="shared" si="94"/>
        <v>1.0963850677012719</v>
      </c>
      <c r="AC367" s="21">
        <f t="shared" si="94"/>
        <v>1.0929746695688016</v>
      </c>
      <c r="AD367" s="21">
        <f t="shared" si="94"/>
        <v>1.0723375825904409</v>
      </c>
      <c r="AE367" s="21">
        <f t="shared" si="94"/>
        <v>1.0585127334249052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3.1736784254800638</v>
      </c>
      <c r="D368" s="21">
        <f t="shared" si="95"/>
        <v>3.1736784254800638</v>
      </c>
      <c r="E368" s="21">
        <f t="shared" si="95"/>
        <v>3.1736784254800638</v>
      </c>
      <c r="F368" s="21">
        <f t="shared" si="95"/>
        <v>3.1736784254800638</v>
      </c>
      <c r="G368" s="21">
        <f t="shared" si="95"/>
        <v>3.1736784254800638</v>
      </c>
      <c r="H368" s="21">
        <f t="shared" si="95"/>
        <v>3.1736784254800638</v>
      </c>
      <c r="I368" s="21">
        <f t="shared" si="95"/>
        <v>3.1736784254800638</v>
      </c>
      <c r="J368" s="21">
        <f t="shared" si="95"/>
        <v>3.1736784254800638</v>
      </c>
      <c r="K368" s="21">
        <f t="shared" si="95"/>
        <v>3.1736784254800638</v>
      </c>
      <c r="L368" s="21">
        <f t="shared" si="95"/>
        <v>3.1736784254800638</v>
      </c>
      <c r="M368" s="21">
        <f t="shared" si="95"/>
        <v>3.1736784254800638</v>
      </c>
      <c r="N368" s="21">
        <f t="shared" si="95"/>
        <v>3.1736784254800638</v>
      </c>
      <c r="O368" s="21">
        <f t="shared" si="95"/>
        <v>2.0314164355338176</v>
      </c>
      <c r="P368" s="21">
        <f t="shared" si="95"/>
        <v>2.0314164355338176</v>
      </c>
      <c r="Q368" s="21">
        <f t="shared" si="95"/>
        <v>2.0314164355338176</v>
      </c>
      <c r="R368" s="21">
        <f t="shared" si="95"/>
        <v>2.0314164355338176</v>
      </c>
      <c r="S368" s="21">
        <f t="shared" si="95"/>
        <v>2.0314164355338176</v>
      </c>
      <c r="T368" s="21">
        <f t="shared" si="95"/>
        <v>2.0314164355338176</v>
      </c>
      <c r="U368" s="21">
        <f t="shared" si="95"/>
        <v>1.2188498613202907</v>
      </c>
      <c r="V368" s="21">
        <f t="shared" si="95"/>
        <v>1.2188498613202907</v>
      </c>
      <c r="W368" s="21">
        <f t="shared" si="95"/>
        <v>1.2188498613202907</v>
      </c>
      <c r="X368" s="21">
        <f t="shared" si="95"/>
        <v>1.2188498613202907</v>
      </c>
      <c r="Y368" s="21">
        <f t="shared" si="95"/>
        <v>1.2188498613202907</v>
      </c>
      <c r="Z368" s="21">
        <f t="shared" si="95"/>
        <v>1.2188498613202907</v>
      </c>
      <c r="AA368" s="21">
        <f t="shared" si="95"/>
        <v>0</v>
      </c>
      <c r="AB368" s="21">
        <f t="shared" si="95"/>
        <v>0</v>
      </c>
      <c r="AC368" s="21">
        <f t="shared" si="95"/>
        <v>0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3.1736784254800638</v>
      </c>
      <c r="D370" s="35">
        <v>3.1736784254800638</v>
      </c>
      <c r="E370" s="35">
        <v>3.1736784254800638</v>
      </c>
      <c r="F370" s="35">
        <v>3.1736784254800638</v>
      </c>
      <c r="G370" s="35">
        <v>3.1736784254800638</v>
      </c>
      <c r="H370" s="35">
        <v>3.1736784254800638</v>
      </c>
      <c r="I370" s="35">
        <v>3.1736784254800638</v>
      </c>
      <c r="J370" s="35">
        <v>3.1736784254800638</v>
      </c>
      <c r="K370" s="35">
        <v>3.1736784254800638</v>
      </c>
      <c r="L370" s="35">
        <v>3.1736784254800638</v>
      </c>
      <c r="M370" s="35">
        <v>3.1736784254800638</v>
      </c>
      <c r="N370" s="35">
        <v>3.1736784254800638</v>
      </c>
      <c r="O370" s="35">
        <v>2.0314164355338176</v>
      </c>
      <c r="P370" s="35">
        <v>2.0314164355338176</v>
      </c>
      <c r="Q370" s="35">
        <v>2.0314164355338176</v>
      </c>
      <c r="R370" s="35">
        <v>2.0314164355338176</v>
      </c>
      <c r="S370" s="35">
        <v>2.0314164355338176</v>
      </c>
      <c r="T370" s="35">
        <v>2.0314164355338176</v>
      </c>
      <c r="U370" s="35">
        <v>1.2188498613202907</v>
      </c>
      <c r="V370" s="35">
        <v>1.2188498613202907</v>
      </c>
      <c r="W370" s="35">
        <v>1.2188498613202907</v>
      </c>
      <c r="X370" s="35">
        <v>1.2188498613202907</v>
      </c>
      <c r="Y370" s="35">
        <v>1.2188498613202907</v>
      </c>
      <c r="Z370" s="35">
        <v>1.2188498613202907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36.113883246701938</v>
      </c>
      <c r="D371" s="21">
        <f t="shared" si="96"/>
        <v>36.152243130980089</v>
      </c>
      <c r="E371" s="21">
        <f t="shared" si="96"/>
        <v>36.408027057793063</v>
      </c>
      <c r="F371" s="21">
        <f t="shared" si="96"/>
        <v>36.879227907662447</v>
      </c>
      <c r="G371" s="21">
        <f t="shared" si="96"/>
        <v>37.046636404627407</v>
      </c>
      <c r="H371" s="21">
        <f t="shared" si="96"/>
        <v>37.051613510455205</v>
      </c>
      <c r="I371" s="21">
        <f t="shared" si="96"/>
        <v>37.242763916090325</v>
      </c>
      <c r="J371" s="21">
        <f t="shared" si="96"/>
        <v>37.268969332877894</v>
      </c>
      <c r="K371" s="21">
        <f t="shared" si="96"/>
        <v>37.324476375769038</v>
      </c>
      <c r="L371" s="21">
        <f t="shared" si="96"/>
        <v>37.454153222203601</v>
      </c>
      <c r="M371" s="21">
        <f t="shared" si="96"/>
        <v>37.371295215268056</v>
      </c>
      <c r="N371" s="21">
        <f t="shared" si="96"/>
        <v>37.387570268115958</v>
      </c>
      <c r="O371" s="21">
        <f t="shared" si="96"/>
        <v>57.79881355404477</v>
      </c>
      <c r="P371" s="21">
        <f t="shared" si="96"/>
        <v>57.8342992874597</v>
      </c>
      <c r="Q371" s="21">
        <f t="shared" si="96"/>
        <v>57.412426925819766</v>
      </c>
      <c r="R371" s="21">
        <f t="shared" si="96"/>
        <v>57.08220692135626</v>
      </c>
      <c r="S371" s="21">
        <f t="shared" si="96"/>
        <v>57.285403415021229</v>
      </c>
      <c r="T371" s="21">
        <f t="shared" si="96"/>
        <v>57.343707265525488</v>
      </c>
      <c r="U371" s="21">
        <f t="shared" si="96"/>
        <v>35.151767512226655</v>
      </c>
      <c r="V371" s="21">
        <f t="shared" si="96"/>
        <v>33.962050195936023</v>
      </c>
      <c r="W371" s="21">
        <f t="shared" si="96"/>
        <v>33.661835275051665</v>
      </c>
      <c r="X371" s="21">
        <f t="shared" si="96"/>
        <v>33.631089431354987</v>
      </c>
      <c r="Y371" s="21">
        <f t="shared" si="96"/>
        <v>33.400155637938141</v>
      </c>
      <c r="Z371" s="21">
        <f t="shared" si="96"/>
        <v>33.317549960689156</v>
      </c>
      <c r="AA371" s="21">
        <f t="shared" si="96"/>
        <v>1.0960370799947285</v>
      </c>
      <c r="AB371" s="21">
        <f t="shared" si="96"/>
        <v>1.0963850677012719</v>
      </c>
      <c r="AC371" s="21">
        <f t="shared" si="96"/>
        <v>1.0929746695688016</v>
      </c>
      <c r="AD371" s="21">
        <f t="shared" si="96"/>
        <v>1.0723375825904409</v>
      </c>
      <c r="AE371" s="21">
        <f t="shared" si="96"/>
        <v>1.0585127334249052</v>
      </c>
    </row>
    <row r="372" spans="1:31" x14ac:dyDescent="0.2">
      <c r="A372" s="9" t="s">
        <v>646</v>
      </c>
      <c r="B372" s="4" t="s">
        <v>647</v>
      </c>
      <c r="C372" s="35">
        <v>32.042203644911318</v>
      </c>
      <c r="D372" s="35">
        <v>32.042203644911318</v>
      </c>
      <c r="E372" s="35">
        <v>32.042203644911318</v>
      </c>
      <c r="F372" s="35">
        <v>32.042203644911318</v>
      </c>
      <c r="G372" s="35">
        <v>32.042203644911318</v>
      </c>
      <c r="H372" s="35">
        <v>32.042203644911318</v>
      </c>
      <c r="I372" s="35">
        <v>32.042203644911318</v>
      </c>
      <c r="J372" s="35">
        <v>32.042203644911318</v>
      </c>
      <c r="K372" s="35">
        <v>32.042203644911318</v>
      </c>
      <c r="L372" s="35">
        <v>32.042203644911318</v>
      </c>
      <c r="M372" s="35">
        <v>32.042203644911318</v>
      </c>
      <c r="N372" s="35">
        <v>32.042203644911318</v>
      </c>
      <c r="O372" s="35">
        <v>52.544018711626485</v>
      </c>
      <c r="P372" s="35">
        <v>52.544018711626485</v>
      </c>
      <c r="Q372" s="35">
        <v>52.544018711626485</v>
      </c>
      <c r="R372" s="35">
        <v>52.544018711626485</v>
      </c>
      <c r="S372" s="35">
        <v>52.544018711626485</v>
      </c>
      <c r="T372" s="35">
        <v>52.544018711626485</v>
      </c>
      <c r="U372" s="35">
        <v>31.526411226975885</v>
      </c>
      <c r="V372" s="35">
        <v>31.526411226975885</v>
      </c>
      <c r="W372" s="35">
        <v>31.526411226975885</v>
      </c>
      <c r="X372" s="35">
        <v>31.526411226975885</v>
      </c>
      <c r="Y372" s="35">
        <v>31.526411226975885</v>
      </c>
      <c r="Z372" s="35">
        <v>31.526411226975885</v>
      </c>
      <c r="AA372" s="35">
        <v>0.14571220009157193</v>
      </c>
      <c r="AB372" s="35">
        <v>0.14571220009157193</v>
      </c>
      <c r="AC372" s="35">
        <v>0.14571220009157193</v>
      </c>
      <c r="AD372" s="35">
        <v>0.14571220009157193</v>
      </c>
      <c r="AE372" s="35">
        <v>0.14571220009157193</v>
      </c>
    </row>
    <row r="373" spans="1:31" x14ac:dyDescent="0.2">
      <c r="A373" s="9" t="s">
        <v>648</v>
      </c>
      <c r="B373" s="4" t="s">
        <v>649</v>
      </c>
      <c r="C373" s="35">
        <v>4.0716796017906223</v>
      </c>
      <c r="D373" s="35">
        <v>4.1100394860687723</v>
      </c>
      <c r="E373" s="35">
        <v>4.3658234128817464</v>
      </c>
      <c r="F373" s="35">
        <v>4.8370242627511262</v>
      </c>
      <c r="G373" s="35">
        <v>5.0044327597160922</v>
      </c>
      <c r="H373" s="35">
        <v>5.0094098655438888</v>
      </c>
      <c r="I373" s="35">
        <v>5.2005602711790075</v>
      </c>
      <c r="J373" s="35">
        <v>5.2267656879665747</v>
      </c>
      <c r="K373" s="35">
        <v>5.2822727308577218</v>
      </c>
      <c r="L373" s="35">
        <v>5.4119495772922814</v>
      </c>
      <c r="M373" s="35">
        <v>5.3290915703567379</v>
      </c>
      <c r="N373" s="35">
        <v>5.3453666232046393</v>
      </c>
      <c r="O373" s="35">
        <v>5.2547948424182831</v>
      </c>
      <c r="P373" s="35">
        <v>5.2902805758332114</v>
      </c>
      <c r="Q373" s="35">
        <v>4.8684082141932823</v>
      </c>
      <c r="R373" s="35">
        <v>4.538188209729773</v>
      </c>
      <c r="S373" s="35">
        <v>4.7413847033947416</v>
      </c>
      <c r="T373" s="35">
        <v>4.7996885538990037</v>
      </c>
      <c r="U373" s="35">
        <v>3.6253562852507724</v>
      </c>
      <c r="V373" s="35">
        <v>2.4356389689601348</v>
      </c>
      <c r="W373" s="35">
        <v>2.135424048075782</v>
      </c>
      <c r="X373" s="35">
        <v>2.104678204379105</v>
      </c>
      <c r="Y373" s="35">
        <v>1.8737444109622545</v>
      </c>
      <c r="Z373" s="35">
        <v>1.7911387337132687</v>
      </c>
      <c r="AA373" s="35">
        <v>0.95032487990315651</v>
      </c>
      <c r="AB373" s="35">
        <v>0.95067286760970005</v>
      </c>
      <c r="AC373" s="35">
        <v>0.94726246947722959</v>
      </c>
      <c r="AD373" s="35">
        <v>0.92662538249886894</v>
      </c>
      <c r="AE373" s="35">
        <v>0.91280053333333333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</v>
      </c>
      <c r="D374" s="21">
        <f t="shared" si="97"/>
        <v>0</v>
      </c>
      <c r="E374" s="21">
        <f t="shared" si="97"/>
        <v>0</v>
      </c>
      <c r="F374" s="21">
        <f t="shared" si="97"/>
        <v>0</v>
      </c>
      <c r="G374" s="21">
        <f t="shared" si="97"/>
        <v>0</v>
      </c>
      <c r="H374" s="21">
        <f t="shared" si="97"/>
        <v>0</v>
      </c>
      <c r="I374" s="21">
        <f t="shared" si="97"/>
        <v>0</v>
      </c>
      <c r="J374" s="21">
        <f t="shared" si="97"/>
        <v>0</v>
      </c>
      <c r="K374" s="21">
        <f t="shared" si="97"/>
        <v>0</v>
      </c>
      <c r="L374" s="21">
        <f t="shared" si="97"/>
        <v>0</v>
      </c>
      <c r="M374" s="21">
        <f t="shared" si="97"/>
        <v>0</v>
      </c>
      <c r="N374" s="21">
        <f t="shared" si="97"/>
        <v>0</v>
      </c>
      <c r="O374" s="21">
        <f t="shared" si="97"/>
        <v>0</v>
      </c>
      <c r="P374" s="21">
        <f t="shared" si="97"/>
        <v>0</v>
      </c>
      <c r="Q374" s="21">
        <f t="shared" si="97"/>
        <v>0</v>
      </c>
      <c r="R374" s="21">
        <f t="shared" si="97"/>
        <v>0</v>
      </c>
      <c r="S374" s="21">
        <f t="shared" si="97"/>
        <v>0</v>
      </c>
      <c r="T374" s="21">
        <f t="shared" si="97"/>
        <v>0</v>
      </c>
      <c r="U374" s="21">
        <f t="shared" si="97"/>
        <v>0</v>
      </c>
      <c r="V374" s="21">
        <f t="shared" si="97"/>
        <v>0</v>
      </c>
      <c r="W374" s="21">
        <f t="shared" si="97"/>
        <v>0</v>
      </c>
      <c r="X374" s="21">
        <f t="shared" si="97"/>
        <v>0</v>
      </c>
      <c r="Y374" s="21">
        <f t="shared" si="97"/>
        <v>0</v>
      </c>
      <c r="Z374" s="21">
        <f t="shared" si="97"/>
        <v>0</v>
      </c>
      <c r="AA374" s="21">
        <f t="shared" si="97"/>
        <v>0</v>
      </c>
      <c r="AB374" s="21">
        <f t="shared" si="97"/>
        <v>0</v>
      </c>
      <c r="AC374" s="21">
        <f t="shared" si="97"/>
        <v>0</v>
      </c>
      <c r="AD374" s="21">
        <f t="shared" si="97"/>
        <v>0</v>
      </c>
      <c r="AE374" s="21">
        <f t="shared" si="9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25.85482034757143</v>
      </c>
      <c r="D383" s="21">
        <f t="shared" si="100"/>
        <v>28.274088120702004</v>
      </c>
      <c r="E383" s="21">
        <f t="shared" si="100"/>
        <v>30.693355893832585</v>
      </c>
      <c r="F383" s="21">
        <f t="shared" si="100"/>
        <v>33.11262366696316</v>
      </c>
      <c r="G383" s="21">
        <f t="shared" si="100"/>
        <v>35.53189144009373</v>
      </c>
      <c r="H383" s="21">
        <f t="shared" si="100"/>
        <v>37.951159213224308</v>
      </c>
      <c r="I383" s="21">
        <f t="shared" si="100"/>
        <v>40.370426986354879</v>
      </c>
      <c r="J383" s="21">
        <f t="shared" si="100"/>
        <v>42.789694759485464</v>
      </c>
      <c r="K383" s="21">
        <f t="shared" si="100"/>
        <v>45.208962532616027</v>
      </c>
      <c r="L383" s="21">
        <f t="shared" si="100"/>
        <v>47.628230305746605</v>
      </c>
      <c r="M383" s="21">
        <f t="shared" si="100"/>
        <v>50.04749807887719</v>
      </c>
      <c r="N383" s="21">
        <f t="shared" si="100"/>
        <v>52.466765852007775</v>
      </c>
      <c r="O383" s="21">
        <f t="shared" si="100"/>
        <v>64.460584806857966</v>
      </c>
      <c r="P383" s="21">
        <f t="shared" si="100"/>
        <v>67.498308111682164</v>
      </c>
      <c r="Q383" s="21">
        <f t="shared" si="100"/>
        <v>70.536031416506361</v>
      </c>
      <c r="R383" s="21">
        <f t="shared" si="100"/>
        <v>73.573754721330559</v>
      </c>
      <c r="S383" s="21">
        <f t="shared" si="100"/>
        <v>76.611478026154771</v>
      </c>
      <c r="T383" s="21">
        <f t="shared" si="100"/>
        <v>79.649201330978968</v>
      </c>
      <c r="U383" s="21">
        <f t="shared" si="100"/>
        <v>68.515359888565413</v>
      </c>
      <c r="V383" s="21">
        <f t="shared" si="100"/>
        <v>70.338002231459924</v>
      </c>
      <c r="W383" s="21">
        <f t="shared" si="100"/>
        <v>69.741376801223879</v>
      </c>
      <c r="X383" s="21">
        <f t="shared" si="100"/>
        <v>69.143999208936407</v>
      </c>
      <c r="Y383" s="21">
        <f t="shared" si="100"/>
        <v>68.547814792692876</v>
      </c>
      <c r="Z383" s="21">
        <f t="shared" si="100"/>
        <v>67.944885613696499</v>
      </c>
      <c r="AA383" s="21">
        <f t="shared" si="100"/>
        <v>57.00556180211877</v>
      </c>
      <c r="AB383" s="21">
        <f t="shared" si="100"/>
        <v>55.033901823475325</v>
      </c>
      <c r="AC383" s="21">
        <f t="shared" si="100"/>
        <v>53.06224184483186</v>
      </c>
      <c r="AD383" s="21">
        <f t="shared" si="100"/>
        <v>51.090581866188415</v>
      </c>
      <c r="AE383" s="21">
        <f t="shared" si="100"/>
        <v>49.118921887544936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25.85482034757143</v>
      </c>
      <c r="D385" s="21">
        <f t="shared" si="101"/>
        <v>28.274088120702004</v>
      </c>
      <c r="E385" s="21">
        <f t="shared" si="101"/>
        <v>30.693355893832585</v>
      </c>
      <c r="F385" s="21">
        <f t="shared" si="101"/>
        <v>33.11262366696316</v>
      </c>
      <c r="G385" s="21">
        <f t="shared" si="101"/>
        <v>35.53189144009373</v>
      </c>
      <c r="H385" s="21">
        <f t="shared" si="101"/>
        <v>37.951159213224308</v>
      </c>
      <c r="I385" s="21">
        <f t="shared" si="101"/>
        <v>40.370426986354879</v>
      </c>
      <c r="J385" s="21">
        <f t="shared" si="101"/>
        <v>42.789694759485464</v>
      </c>
      <c r="K385" s="21">
        <f t="shared" si="101"/>
        <v>45.208962532616027</v>
      </c>
      <c r="L385" s="21">
        <f t="shared" si="101"/>
        <v>47.628230305746605</v>
      </c>
      <c r="M385" s="21">
        <f t="shared" si="101"/>
        <v>50.04749807887719</v>
      </c>
      <c r="N385" s="21">
        <f t="shared" si="101"/>
        <v>52.466765852007775</v>
      </c>
      <c r="O385" s="21">
        <f t="shared" si="101"/>
        <v>64.460584806857966</v>
      </c>
      <c r="P385" s="21">
        <f t="shared" si="101"/>
        <v>67.498308111682164</v>
      </c>
      <c r="Q385" s="21">
        <f t="shared" si="101"/>
        <v>70.536031416506361</v>
      </c>
      <c r="R385" s="21">
        <f t="shared" si="101"/>
        <v>73.573754721330559</v>
      </c>
      <c r="S385" s="21">
        <f t="shared" si="101"/>
        <v>76.611478026154771</v>
      </c>
      <c r="T385" s="21">
        <f t="shared" si="101"/>
        <v>79.649201330978968</v>
      </c>
      <c r="U385" s="21">
        <f t="shared" si="101"/>
        <v>68.515359888565413</v>
      </c>
      <c r="V385" s="21">
        <f t="shared" si="101"/>
        <v>70.338002231459924</v>
      </c>
      <c r="W385" s="21">
        <f t="shared" si="101"/>
        <v>69.741376801223879</v>
      </c>
      <c r="X385" s="21">
        <f t="shared" si="101"/>
        <v>69.143999208936407</v>
      </c>
      <c r="Y385" s="21">
        <f t="shared" si="101"/>
        <v>68.547814792692876</v>
      </c>
      <c r="Z385" s="21">
        <f t="shared" si="101"/>
        <v>67.944885613696499</v>
      </c>
      <c r="AA385" s="21">
        <f t="shared" si="101"/>
        <v>57.00556180211877</v>
      </c>
      <c r="AB385" s="21">
        <f t="shared" si="101"/>
        <v>55.033901823475325</v>
      </c>
      <c r="AC385" s="21">
        <f t="shared" si="101"/>
        <v>53.06224184483186</v>
      </c>
      <c r="AD385" s="21">
        <f t="shared" si="101"/>
        <v>51.090581866188415</v>
      </c>
      <c r="AE385" s="21">
        <f t="shared" si="101"/>
        <v>49.118921887544936</v>
      </c>
    </row>
    <row r="386" spans="1:31" x14ac:dyDescent="0.2">
      <c r="A386" s="9" t="s">
        <v>673</v>
      </c>
      <c r="B386" s="4" t="s">
        <v>550</v>
      </c>
      <c r="C386" s="35">
        <v>7.1270042643416387</v>
      </c>
      <c r="D386" s="35">
        <v>7.3995703395876529</v>
      </c>
      <c r="E386" s="35">
        <v>7.6721364148336679</v>
      </c>
      <c r="F386" s="35">
        <v>7.9447024900796821</v>
      </c>
      <c r="G386" s="35">
        <v>8.2172685653256963</v>
      </c>
      <c r="H386" s="35">
        <v>8.4898346405717113</v>
      </c>
      <c r="I386" s="35">
        <v>8.7624007158177246</v>
      </c>
      <c r="J386" s="35">
        <v>9.0349667910637397</v>
      </c>
      <c r="K386" s="35">
        <v>9.3075328663097547</v>
      </c>
      <c r="L386" s="35">
        <v>9.580098941555768</v>
      </c>
      <c r="M386" s="35">
        <v>9.8526650168017831</v>
      </c>
      <c r="N386" s="35">
        <v>10.125231092047798</v>
      </c>
      <c r="O386" s="35">
        <v>16.703969230086155</v>
      </c>
      <c r="P386" s="35">
        <v>17.14274056354413</v>
      </c>
      <c r="Q386" s="35">
        <v>17.581511897002105</v>
      </c>
      <c r="R386" s="35">
        <v>18.02028323046008</v>
      </c>
      <c r="S386" s="35">
        <v>18.459054563918055</v>
      </c>
      <c r="T386" s="35">
        <v>18.89782589737603</v>
      </c>
      <c r="U386" s="35">
        <v>13.963510564459082</v>
      </c>
      <c r="V386" s="35">
        <v>14.226781724533867</v>
      </c>
      <c r="W386" s="35">
        <v>14.217486809362637</v>
      </c>
      <c r="X386" s="35">
        <v>14.207439732139976</v>
      </c>
      <c r="Y386" s="35">
        <v>14.19858583096129</v>
      </c>
      <c r="Z386" s="35">
        <v>14.182987167029729</v>
      </c>
      <c r="AA386" s="35">
        <v>14.795629624060945</v>
      </c>
      <c r="AB386" s="35">
        <v>14.722551191329812</v>
      </c>
      <c r="AC386" s="35">
        <v>14.64947275859868</v>
      </c>
      <c r="AD386" s="35">
        <v>14.576394325867547</v>
      </c>
      <c r="AE386" s="35">
        <v>14.503315893136413</v>
      </c>
    </row>
    <row r="387" spans="1:31" x14ac:dyDescent="0.2">
      <c r="A387" s="9" t="s">
        <v>674</v>
      </c>
      <c r="B387" s="4" t="s">
        <v>645</v>
      </c>
      <c r="C387" s="35">
        <v>18.653753683513383</v>
      </c>
      <c r="D387" s="35">
        <v>20.726392981681538</v>
      </c>
      <c r="E387" s="35">
        <v>22.799032279849694</v>
      </c>
      <c r="F387" s="35">
        <v>24.871671578017846</v>
      </c>
      <c r="G387" s="35">
        <v>26.944310876185995</v>
      </c>
      <c r="H387" s="35">
        <v>29.016950174354157</v>
      </c>
      <c r="I387" s="35">
        <v>31.089589472522299</v>
      </c>
      <c r="J387" s="35">
        <v>33.162228770690461</v>
      </c>
      <c r="K387" s="35">
        <v>35.234868068858603</v>
      </c>
      <c r="L387" s="35">
        <v>37.307507367026759</v>
      </c>
      <c r="M387" s="35">
        <v>39.380146665194921</v>
      </c>
      <c r="N387" s="35">
        <v>41.452785963363084</v>
      </c>
      <c r="O387" s="35">
        <v>46.693570212657555</v>
      </c>
      <c r="P387" s="35">
        <v>49.118225616506393</v>
      </c>
      <c r="Q387" s="35">
        <v>51.542881020355246</v>
      </c>
      <c r="R387" s="35">
        <v>53.967536424204113</v>
      </c>
      <c r="S387" s="35">
        <v>56.392191828052972</v>
      </c>
      <c r="T387" s="35">
        <v>58.816847231901832</v>
      </c>
      <c r="U387" s="35">
        <v>52.512743181894791</v>
      </c>
      <c r="V387" s="35">
        <v>53.967536424204113</v>
      </c>
      <c r="W387" s="35">
        <v>53.349690368345286</v>
      </c>
      <c r="X387" s="35">
        <v>52.731844312486437</v>
      </c>
      <c r="Y387" s="35">
        <v>52.113998256627589</v>
      </c>
      <c r="Z387" s="35">
        <v>51.496152200768762</v>
      </c>
      <c r="AA387" s="35">
        <v>40.018248331876222</v>
      </c>
      <c r="AB387" s="35">
        <v>38.193729185680318</v>
      </c>
      <c r="AC387" s="35">
        <v>36.369210039484393</v>
      </c>
      <c r="AD387" s="35">
        <v>34.54469089328849</v>
      </c>
      <c r="AE387" s="35">
        <v>32.720171747092557</v>
      </c>
    </row>
    <row r="388" spans="1:31" x14ac:dyDescent="0.2">
      <c r="A388" s="9" t="s">
        <v>675</v>
      </c>
      <c r="B388" s="4" t="s">
        <v>651</v>
      </c>
      <c r="C388" s="35">
        <v>7.4062399716407656E-2</v>
      </c>
      <c r="D388" s="35">
        <v>0.14812479943281531</v>
      </c>
      <c r="E388" s="35">
        <v>0.22218719914922297</v>
      </c>
      <c r="F388" s="35">
        <v>0.29624959886563063</v>
      </c>
      <c r="G388" s="35">
        <v>0.37031199858203834</v>
      </c>
      <c r="H388" s="35">
        <v>0.44437439829844594</v>
      </c>
      <c r="I388" s="35">
        <v>0.51843679801485343</v>
      </c>
      <c r="J388" s="35">
        <v>0.59249919773126125</v>
      </c>
      <c r="K388" s="35">
        <v>0.66656159744766874</v>
      </c>
      <c r="L388" s="35">
        <v>0.74062399716407668</v>
      </c>
      <c r="M388" s="35">
        <v>0.81468639688048416</v>
      </c>
      <c r="N388" s="35">
        <v>0.88874879659689188</v>
      </c>
      <c r="O388" s="35">
        <v>1.0630453641142614</v>
      </c>
      <c r="P388" s="35">
        <v>1.2373419316316312</v>
      </c>
      <c r="Q388" s="35">
        <v>1.4116384991490005</v>
      </c>
      <c r="R388" s="35">
        <v>1.585935066666371</v>
      </c>
      <c r="S388" s="35">
        <v>1.7602316341837407</v>
      </c>
      <c r="T388" s="35">
        <v>1.9345282017011087</v>
      </c>
      <c r="U388" s="35">
        <v>2.0391061422115313</v>
      </c>
      <c r="V388" s="35">
        <v>2.1436840827219528</v>
      </c>
      <c r="W388" s="35">
        <v>2.1741996235159662</v>
      </c>
      <c r="X388" s="35">
        <v>2.2047151643099823</v>
      </c>
      <c r="Y388" s="35">
        <v>2.2352307051039961</v>
      </c>
      <c r="Z388" s="35">
        <v>2.2657462458980104</v>
      </c>
      <c r="AA388" s="35">
        <v>2.1916838461816015</v>
      </c>
      <c r="AB388" s="35">
        <v>2.1176214464651948</v>
      </c>
      <c r="AC388" s="35">
        <v>2.0435590467487859</v>
      </c>
      <c r="AD388" s="35">
        <v>1.9694966470323791</v>
      </c>
      <c r="AE388" s="35">
        <v>1.8954342473159715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208.59466812748821</v>
      </c>
      <c r="D391" s="21">
        <f t="shared" si="102"/>
        <v>208.59466812748821</v>
      </c>
      <c r="E391" s="21">
        <f t="shared" si="102"/>
        <v>208.59466812748821</v>
      </c>
      <c r="F391" s="21">
        <f t="shared" si="102"/>
        <v>208.59466812748821</v>
      </c>
      <c r="G391" s="21">
        <f t="shared" si="102"/>
        <v>208.59466812748821</v>
      </c>
      <c r="H391" s="21">
        <f t="shared" si="102"/>
        <v>208.59466812748821</v>
      </c>
      <c r="I391" s="21">
        <f t="shared" si="102"/>
        <v>208.59466812748821</v>
      </c>
      <c r="J391" s="21">
        <f t="shared" si="102"/>
        <v>208.59466812748821</v>
      </c>
      <c r="K391" s="21">
        <f t="shared" si="102"/>
        <v>208.59466812748821</v>
      </c>
      <c r="L391" s="21">
        <f t="shared" si="102"/>
        <v>208.59466812748821</v>
      </c>
      <c r="M391" s="21">
        <f t="shared" si="102"/>
        <v>208.59466812748821</v>
      </c>
      <c r="N391" s="21">
        <f t="shared" si="102"/>
        <v>208.59466812748821</v>
      </c>
      <c r="O391" s="21">
        <f t="shared" si="102"/>
        <v>64.887226997024925</v>
      </c>
      <c r="P391" s="21">
        <f t="shared" si="102"/>
        <v>64.887226997024925</v>
      </c>
      <c r="Q391" s="21">
        <f t="shared" si="102"/>
        <v>64.887226997024925</v>
      </c>
      <c r="R391" s="21">
        <f t="shared" si="102"/>
        <v>64.887226997024925</v>
      </c>
      <c r="S391" s="21">
        <f t="shared" si="102"/>
        <v>64.887226997024925</v>
      </c>
      <c r="T391" s="21">
        <f t="shared" si="102"/>
        <v>64.887226997024925</v>
      </c>
      <c r="U391" s="21">
        <f t="shared" si="102"/>
        <v>38.932226198214963</v>
      </c>
      <c r="V391" s="21">
        <f t="shared" si="102"/>
        <v>38.932226198214963</v>
      </c>
      <c r="W391" s="21">
        <f t="shared" si="102"/>
        <v>38.932226198214963</v>
      </c>
      <c r="X391" s="21">
        <f t="shared" si="102"/>
        <v>38.930148534663573</v>
      </c>
      <c r="Y391" s="21">
        <f t="shared" si="102"/>
        <v>38.930148534663573</v>
      </c>
      <c r="Z391" s="21">
        <f t="shared" si="102"/>
        <v>38.930148534663573</v>
      </c>
      <c r="AA391" s="21">
        <f t="shared" si="102"/>
        <v>27.55992472791273</v>
      </c>
      <c r="AB391" s="21">
        <f t="shared" si="102"/>
        <v>27.55992472791273</v>
      </c>
      <c r="AC391" s="21">
        <f t="shared" si="102"/>
        <v>27.55992472791273</v>
      </c>
      <c r="AD391" s="21">
        <f t="shared" si="102"/>
        <v>27.55992472791273</v>
      </c>
      <c r="AE391" s="21">
        <f t="shared" si="102"/>
        <v>27.55992472791273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208.59466812748821</v>
      </c>
      <c r="D393" s="21">
        <f t="shared" si="103"/>
        <v>208.59466812748821</v>
      </c>
      <c r="E393" s="21">
        <f t="shared" si="103"/>
        <v>208.59466812748821</v>
      </c>
      <c r="F393" s="21">
        <f t="shared" si="103"/>
        <v>208.59466812748821</v>
      </c>
      <c r="G393" s="21">
        <f t="shared" si="103"/>
        <v>208.59466812748821</v>
      </c>
      <c r="H393" s="21">
        <f t="shared" si="103"/>
        <v>208.59466812748821</v>
      </c>
      <c r="I393" s="21">
        <f t="shared" si="103"/>
        <v>208.59466812748821</v>
      </c>
      <c r="J393" s="21">
        <f t="shared" si="103"/>
        <v>208.59466812748821</v>
      </c>
      <c r="K393" s="21">
        <f t="shared" si="103"/>
        <v>208.59466812748821</v>
      </c>
      <c r="L393" s="21">
        <f t="shared" si="103"/>
        <v>208.59466812748821</v>
      </c>
      <c r="M393" s="21">
        <f t="shared" si="103"/>
        <v>208.59466812748821</v>
      </c>
      <c r="N393" s="21">
        <f t="shared" si="103"/>
        <v>208.59466812748821</v>
      </c>
      <c r="O393" s="21">
        <f t="shared" si="103"/>
        <v>64.887226997024925</v>
      </c>
      <c r="P393" s="21">
        <f t="shared" si="103"/>
        <v>64.887226997024925</v>
      </c>
      <c r="Q393" s="21">
        <f t="shared" si="103"/>
        <v>64.887226997024925</v>
      </c>
      <c r="R393" s="21">
        <f t="shared" si="103"/>
        <v>64.887226997024925</v>
      </c>
      <c r="S393" s="21">
        <f t="shared" si="103"/>
        <v>64.887226997024925</v>
      </c>
      <c r="T393" s="21">
        <f t="shared" si="103"/>
        <v>64.887226997024925</v>
      </c>
      <c r="U393" s="21">
        <f t="shared" si="103"/>
        <v>38.932226198214963</v>
      </c>
      <c r="V393" s="21">
        <f t="shared" si="103"/>
        <v>38.932226198214963</v>
      </c>
      <c r="W393" s="21">
        <f t="shared" si="103"/>
        <v>38.932226198214963</v>
      </c>
      <c r="X393" s="21">
        <f t="shared" si="103"/>
        <v>38.930148534663573</v>
      </c>
      <c r="Y393" s="21">
        <f t="shared" si="103"/>
        <v>38.930148534663573</v>
      </c>
      <c r="Z393" s="21">
        <f t="shared" si="103"/>
        <v>38.930148534663573</v>
      </c>
      <c r="AA393" s="21">
        <f t="shared" si="103"/>
        <v>27.55992472791273</v>
      </c>
      <c r="AB393" s="21">
        <f t="shared" si="103"/>
        <v>27.55992472791273</v>
      </c>
      <c r="AC393" s="21">
        <f t="shared" si="103"/>
        <v>27.55992472791273</v>
      </c>
      <c r="AD393" s="21">
        <f t="shared" si="103"/>
        <v>27.55992472791273</v>
      </c>
      <c r="AE393" s="21">
        <f t="shared" si="103"/>
        <v>27.55992472791273</v>
      </c>
    </row>
    <row r="394" spans="1:31" x14ac:dyDescent="0.2">
      <c r="A394" s="9" t="s">
        <v>683</v>
      </c>
      <c r="B394" s="4" t="s">
        <v>550</v>
      </c>
      <c r="C394" s="35">
        <v>202.57583479415487</v>
      </c>
      <c r="D394" s="35">
        <v>202.57583479415487</v>
      </c>
      <c r="E394" s="35">
        <v>202.57583479415487</v>
      </c>
      <c r="F394" s="35">
        <v>202.57583479415487</v>
      </c>
      <c r="G394" s="35">
        <v>202.57583479415487</v>
      </c>
      <c r="H394" s="35">
        <v>202.57583479415487</v>
      </c>
      <c r="I394" s="35">
        <v>202.57583479415487</v>
      </c>
      <c r="J394" s="35">
        <v>202.57583479415487</v>
      </c>
      <c r="K394" s="35">
        <v>202.57583479415487</v>
      </c>
      <c r="L394" s="35">
        <v>202.57583479415487</v>
      </c>
      <c r="M394" s="35">
        <v>202.57583479415487</v>
      </c>
      <c r="N394" s="35">
        <v>202.57583479415487</v>
      </c>
      <c r="O394" s="35">
        <v>61.787793663691595</v>
      </c>
      <c r="P394" s="35">
        <v>61.787793663691595</v>
      </c>
      <c r="Q394" s="35">
        <v>61.787793663691595</v>
      </c>
      <c r="R394" s="35">
        <v>61.787793663691595</v>
      </c>
      <c r="S394" s="35">
        <v>61.787793663691595</v>
      </c>
      <c r="T394" s="35">
        <v>61.787793663691595</v>
      </c>
      <c r="U394" s="35">
        <v>37.072676198214964</v>
      </c>
      <c r="V394" s="35">
        <v>37.072676198214964</v>
      </c>
      <c r="W394" s="35">
        <v>37.072676198214964</v>
      </c>
      <c r="X394" s="35">
        <v>37.070598534663574</v>
      </c>
      <c r="Y394" s="35">
        <v>37.070598534663574</v>
      </c>
      <c r="Z394" s="35">
        <v>37.070598534663574</v>
      </c>
      <c r="AA394" s="35">
        <v>27.455608061246064</v>
      </c>
      <c r="AB394" s="35">
        <v>27.455608061246064</v>
      </c>
      <c r="AC394" s="35">
        <v>27.455608061246064</v>
      </c>
      <c r="AD394" s="35">
        <v>27.455608061246064</v>
      </c>
      <c r="AE394" s="35">
        <v>27.455608061246064</v>
      </c>
    </row>
    <row r="395" spans="1:31" x14ac:dyDescent="0.2">
      <c r="A395" s="9" t="s">
        <v>684</v>
      </c>
      <c r="B395" s="4" t="s">
        <v>639</v>
      </c>
      <c r="C395" s="35">
        <v>6.0188333333333333</v>
      </c>
      <c r="D395" s="35">
        <v>6.0188333333333333</v>
      </c>
      <c r="E395" s="35">
        <v>6.0188333333333333</v>
      </c>
      <c r="F395" s="35">
        <v>6.0188333333333333</v>
      </c>
      <c r="G395" s="35">
        <v>6.0188333333333333</v>
      </c>
      <c r="H395" s="35">
        <v>6.0188333333333333</v>
      </c>
      <c r="I395" s="35">
        <v>6.0188333333333333</v>
      </c>
      <c r="J395" s="35">
        <v>6.0188333333333333</v>
      </c>
      <c r="K395" s="35">
        <v>6.0188333333333333</v>
      </c>
      <c r="L395" s="35">
        <v>6.0188333333333333</v>
      </c>
      <c r="M395" s="35">
        <v>6.0188333333333333</v>
      </c>
      <c r="N395" s="35">
        <v>6.0188333333333333</v>
      </c>
      <c r="O395" s="35">
        <v>3.0994333333333328</v>
      </c>
      <c r="P395" s="35">
        <v>3.0994333333333328</v>
      </c>
      <c r="Q395" s="35">
        <v>3.0994333333333328</v>
      </c>
      <c r="R395" s="35">
        <v>3.0994333333333328</v>
      </c>
      <c r="S395" s="35">
        <v>3.0994333333333328</v>
      </c>
      <c r="T395" s="35">
        <v>3.0994333333333328</v>
      </c>
      <c r="U395" s="35">
        <v>1.85955</v>
      </c>
      <c r="V395" s="35">
        <v>1.85955</v>
      </c>
      <c r="W395" s="35">
        <v>1.85955</v>
      </c>
      <c r="X395" s="35">
        <v>1.85955</v>
      </c>
      <c r="Y395" s="35">
        <v>1.85955</v>
      </c>
      <c r="Z395" s="35">
        <v>1.85955</v>
      </c>
      <c r="AA395" s="35">
        <v>0.10431666666666668</v>
      </c>
      <c r="AB395" s="35">
        <v>0.10431666666666668</v>
      </c>
      <c r="AC395" s="35">
        <v>0.10431666666666668</v>
      </c>
      <c r="AD395" s="35">
        <v>0.10431666666666668</v>
      </c>
      <c r="AE395" s="35">
        <v>0.10431666666666668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0.63693208324514994</v>
      </c>
      <c r="D399" s="21">
        <f t="shared" si="104"/>
        <v>0.63693208324514994</v>
      </c>
      <c r="E399" s="21">
        <f t="shared" si="104"/>
        <v>0.63693208324514994</v>
      </c>
      <c r="F399" s="21">
        <f t="shared" si="104"/>
        <v>0.63693208324514994</v>
      </c>
      <c r="G399" s="21">
        <f t="shared" si="104"/>
        <v>0.63693208324514994</v>
      </c>
      <c r="H399" s="21">
        <f t="shared" si="104"/>
        <v>0.63693208324514994</v>
      </c>
      <c r="I399" s="21">
        <f t="shared" si="104"/>
        <v>0.63693208324514994</v>
      </c>
      <c r="J399" s="21">
        <f t="shared" si="104"/>
        <v>0.63693208324514994</v>
      </c>
      <c r="K399" s="21">
        <f t="shared" si="104"/>
        <v>0.63693208324514994</v>
      </c>
      <c r="L399" s="21">
        <f t="shared" si="104"/>
        <v>0.63693208324514994</v>
      </c>
      <c r="M399" s="21">
        <f t="shared" si="104"/>
        <v>0.63693208324514994</v>
      </c>
      <c r="N399" s="21">
        <f t="shared" si="104"/>
        <v>0.63693208324514994</v>
      </c>
      <c r="O399" s="21">
        <f t="shared" si="104"/>
        <v>0.68310393329905361</v>
      </c>
      <c r="P399" s="21">
        <f t="shared" si="104"/>
        <v>0.68310393329905361</v>
      </c>
      <c r="Q399" s="21">
        <f t="shared" si="104"/>
        <v>0.68310393329905361</v>
      </c>
      <c r="R399" s="21">
        <f t="shared" si="104"/>
        <v>0.68310393329905361</v>
      </c>
      <c r="S399" s="21">
        <f t="shared" si="104"/>
        <v>0.68310393329905361</v>
      </c>
      <c r="T399" s="21">
        <f t="shared" si="104"/>
        <v>0.68310393329905361</v>
      </c>
      <c r="U399" s="21">
        <f t="shared" si="104"/>
        <v>0.40986235997943221</v>
      </c>
      <c r="V399" s="21">
        <f t="shared" si="104"/>
        <v>0.40986235997943221</v>
      </c>
      <c r="W399" s="21">
        <f t="shared" si="104"/>
        <v>0.40986235997943221</v>
      </c>
      <c r="X399" s="21">
        <f t="shared" si="104"/>
        <v>0.40986235997943221</v>
      </c>
      <c r="Y399" s="21">
        <f t="shared" si="104"/>
        <v>0.40986235997943221</v>
      </c>
      <c r="Z399" s="21">
        <f t="shared" si="104"/>
        <v>0.40986235997943221</v>
      </c>
      <c r="AA399" s="21">
        <f t="shared" si="104"/>
        <v>6.8071711933456028E-2</v>
      </c>
      <c r="AB399" s="21">
        <f t="shared" si="104"/>
        <v>6.8071711933456028E-2</v>
      </c>
      <c r="AC399" s="21">
        <f t="shared" si="104"/>
        <v>6.8071711933456028E-2</v>
      </c>
      <c r="AD399" s="21">
        <f t="shared" si="104"/>
        <v>6.8071711933456028E-2</v>
      </c>
      <c r="AE399" s="21">
        <f t="shared" si="104"/>
        <v>6.8071711933456028E-2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0.63693208324514994</v>
      </c>
      <c r="D401" s="21">
        <f t="shared" si="105"/>
        <v>0.63693208324514994</v>
      </c>
      <c r="E401" s="21">
        <f t="shared" si="105"/>
        <v>0.63693208324514994</v>
      </c>
      <c r="F401" s="21">
        <f t="shared" si="105"/>
        <v>0.63693208324514994</v>
      </c>
      <c r="G401" s="21">
        <f t="shared" si="105"/>
        <v>0.63693208324514994</v>
      </c>
      <c r="H401" s="21">
        <f t="shared" si="105"/>
        <v>0.63693208324514994</v>
      </c>
      <c r="I401" s="21">
        <f t="shared" si="105"/>
        <v>0.63693208324514994</v>
      </c>
      <c r="J401" s="21">
        <f t="shared" si="105"/>
        <v>0.63693208324514994</v>
      </c>
      <c r="K401" s="21">
        <f t="shared" si="105"/>
        <v>0.63693208324514994</v>
      </c>
      <c r="L401" s="21">
        <f t="shared" si="105"/>
        <v>0.63693208324514994</v>
      </c>
      <c r="M401" s="21">
        <f t="shared" si="105"/>
        <v>0.63693208324514994</v>
      </c>
      <c r="N401" s="21">
        <f t="shared" si="105"/>
        <v>0.63693208324514994</v>
      </c>
      <c r="O401" s="21">
        <f t="shared" si="105"/>
        <v>0.68310393329905361</v>
      </c>
      <c r="P401" s="21">
        <f t="shared" si="105"/>
        <v>0.68310393329905361</v>
      </c>
      <c r="Q401" s="21">
        <f t="shared" si="105"/>
        <v>0.68310393329905361</v>
      </c>
      <c r="R401" s="21">
        <f t="shared" si="105"/>
        <v>0.68310393329905361</v>
      </c>
      <c r="S401" s="21">
        <f t="shared" si="105"/>
        <v>0.68310393329905361</v>
      </c>
      <c r="T401" s="21">
        <f t="shared" si="105"/>
        <v>0.68310393329905361</v>
      </c>
      <c r="U401" s="21">
        <f t="shared" si="105"/>
        <v>0.40986235997943221</v>
      </c>
      <c r="V401" s="21">
        <f t="shared" si="105"/>
        <v>0.40986235997943221</v>
      </c>
      <c r="W401" s="21">
        <f t="shared" si="105"/>
        <v>0.40986235997943221</v>
      </c>
      <c r="X401" s="21">
        <f t="shared" si="105"/>
        <v>0.40986235997943221</v>
      </c>
      <c r="Y401" s="21">
        <f t="shared" si="105"/>
        <v>0.40986235997943221</v>
      </c>
      <c r="Z401" s="21">
        <f t="shared" si="105"/>
        <v>0.40986235997943221</v>
      </c>
      <c r="AA401" s="21">
        <f t="shared" si="105"/>
        <v>6.8071711933456028E-2</v>
      </c>
      <c r="AB401" s="21">
        <f t="shared" si="105"/>
        <v>6.8071711933456028E-2</v>
      </c>
      <c r="AC401" s="21">
        <f t="shared" si="105"/>
        <v>6.8071711933456028E-2</v>
      </c>
      <c r="AD401" s="21">
        <f t="shared" si="105"/>
        <v>6.8071711933456028E-2</v>
      </c>
      <c r="AE401" s="21">
        <f t="shared" si="105"/>
        <v>6.8071711933456028E-2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2.2752378057411239E-2</v>
      </c>
      <c r="AB402" s="35">
        <v>2.2752378057411239E-2</v>
      </c>
      <c r="AC402" s="35">
        <v>2.2752378057411239E-2</v>
      </c>
      <c r="AD402" s="35">
        <v>2.2752378057411239E-2</v>
      </c>
      <c r="AE402" s="35">
        <v>2.2752378057411239E-2</v>
      </c>
    </row>
    <row r="403" spans="1:31" x14ac:dyDescent="0.2">
      <c r="A403" s="9" t="s">
        <v>694</v>
      </c>
      <c r="B403" s="4" t="s">
        <v>639</v>
      </c>
      <c r="C403" s="35">
        <v>0.63693208324514994</v>
      </c>
      <c r="D403" s="35">
        <v>0.63693208324514994</v>
      </c>
      <c r="E403" s="35">
        <v>0.63693208324514994</v>
      </c>
      <c r="F403" s="35">
        <v>0.63693208324514994</v>
      </c>
      <c r="G403" s="35">
        <v>0.63693208324514994</v>
      </c>
      <c r="H403" s="35">
        <v>0.63693208324514994</v>
      </c>
      <c r="I403" s="35">
        <v>0.63693208324514994</v>
      </c>
      <c r="J403" s="35">
        <v>0.63693208324514994</v>
      </c>
      <c r="K403" s="35">
        <v>0.63693208324514994</v>
      </c>
      <c r="L403" s="35">
        <v>0.63693208324514994</v>
      </c>
      <c r="M403" s="35">
        <v>0.63693208324514994</v>
      </c>
      <c r="N403" s="35">
        <v>0.63693208324514994</v>
      </c>
      <c r="O403" s="35">
        <v>0.62805215144712623</v>
      </c>
      <c r="P403" s="35">
        <v>0.62805215144712623</v>
      </c>
      <c r="Q403" s="35">
        <v>0.62805215144712623</v>
      </c>
      <c r="R403" s="35">
        <v>0.62805215144712623</v>
      </c>
      <c r="S403" s="35">
        <v>0.62805215144712623</v>
      </c>
      <c r="T403" s="35">
        <v>0.62805215144712623</v>
      </c>
      <c r="U403" s="35">
        <v>0.37683129086827577</v>
      </c>
      <c r="V403" s="35">
        <v>0.37683129086827577</v>
      </c>
      <c r="W403" s="35">
        <v>0.37683129086827577</v>
      </c>
      <c r="X403" s="35">
        <v>0.37683129086827577</v>
      </c>
      <c r="Y403" s="35">
        <v>0.37683129086827577</v>
      </c>
      <c r="Z403" s="35">
        <v>0.37683129086827577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5.5051781851927425E-2</v>
      </c>
      <c r="P404" s="35">
        <v>5.5051781851927425E-2</v>
      </c>
      <c r="Q404" s="35">
        <v>5.5051781851927425E-2</v>
      </c>
      <c r="R404" s="35">
        <v>5.5051781851927425E-2</v>
      </c>
      <c r="S404" s="35">
        <v>5.5051781851927425E-2</v>
      </c>
      <c r="T404" s="35">
        <v>5.5051781851927425E-2</v>
      </c>
      <c r="U404" s="35">
        <v>3.3031069111156455E-2</v>
      </c>
      <c r="V404" s="35">
        <v>3.3031069111156455E-2</v>
      </c>
      <c r="W404" s="35">
        <v>3.3031069111156455E-2</v>
      </c>
      <c r="X404" s="35">
        <v>3.3031069111156455E-2</v>
      </c>
      <c r="Y404" s="35">
        <v>3.3031069111156455E-2</v>
      </c>
      <c r="Z404" s="35">
        <v>3.3031069111156455E-2</v>
      </c>
      <c r="AA404" s="35">
        <v>4.5319333876044789E-2</v>
      </c>
      <c r="AB404" s="35">
        <v>4.5319333876044789E-2</v>
      </c>
      <c r="AC404" s="35">
        <v>4.5319333876044789E-2</v>
      </c>
      <c r="AD404" s="35">
        <v>4.5319333876044789E-2</v>
      </c>
      <c r="AE404" s="35">
        <v>4.5319333876044789E-2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108.60010290145023</v>
      </c>
      <c r="D407" s="21">
        <f t="shared" si="106"/>
        <v>106.63374948672498</v>
      </c>
      <c r="E407" s="21">
        <f t="shared" si="106"/>
        <v>110.03182558158795</v>
      </c>
      <c r="F407" s="21">
        <f t="shared" si="106"/>
        <v>113.42990167645092</v>
      </c>
      <c r="G407" s="21">
        <f t="shared" si="106"/>
        <v>116.8279777713139</v>
      </c>
      <c r="H407" s="21">
        <f t="shared" si="106"/>
        <v>120.22605386617687</v>
      </c>
      <c r="I407" s="21">
        <f t="shared" si="106"/>
        <v>123.6241299610398</v>
      </c>
      <c r="J407" s="21">
        <f t="shared" si="106"/>
        <v>127.02220605590277</v>
      </c>
      <c r="K407" s="21">
        <f t="shared" si="106"/>
        <v>130.42028215076573</v>
      </c>
      <c r="L407" s="21">
        <f t="shared" si="106"/>
        <v>133.81835824562873</v>
      </c>
      <c r="M407" s="21">
        <f t="shared" si="106"/>
        <v>137.21643434049165</v>
      </c>
      <c r="N407" s="21">
        <f t="shared" si="106"/>
        <v>140.61451043535467</v>
      </c>
      <c r="O407" s="21">
        <f t="shared" si="106"/>
        <v>112.28223561488744</v>
      </c>
      <c r="P407" s="21">
        <f t="shared" si="106"/>
        <v>114.90307114199953</v>
      </c>
      <c r="Q407" s="21">
        <f t="shared" si="106"/>
        <v>117.52390666911162</v>
      </c>
      <c r="R407" s="21">
        <f t="shared" si="106"/>
        <v>120.14474219622376</v>
      </c>
      <c r="S407" s="21">
        <f t="shared" si="106"/>
        <v>122.76557772333585</v>
      </c>
      <c r="T407" s="21">
        <f t="shared" si="106"/>
        <v>125.38641325044796</v>
      </c>
      <c r="U407" s="21">
        <f t="shared" si="106"/>
        <v>99.405163737291815</v>
      </c>
      <c r="V407" s="21">
        <f t="shared" si="106"/>
        <v>100.97767233723691</v>
      </c>
      <c r="W407" s="21">
        <f t="shared" si="106"/>
        <v>99.152104842319162</v>
      </c>
      <c r="X407" s="21">
        <f t="shared" si="106"/>
        <v>97.326537347401327</v>
      </c>
      <c r="Y407" s="21">
        <f t="shared" si="106"/>
        <v>95.500969852483479</v>
      </c>
      <c r="Z407" s="21">
        <f t="shared" si="106"/>
        <v>93.67540235756563</v>
      </c>
      <c r="AA407" s="21">
        <f t="shared" si="106"/>
        <v>94.318359128911865</v>
      </c>
      <c r="AB407" s="21">
        <f t="shared" si="106"/>
        <v>91.503570839112683</v>
      </c>
      <c r="AC407" s="21">
        <f t="shared" si="106"/>
        <v>88.68878254931353</v>
      </c>
      <c r="AD407" s="21">
        <f t="shared" si="106"/>
        <v>85.873994259514376</v>
      </c>
      <c r="AE407" s="21">
        <f t="shared" si="106"/>
        <v>83.059205969715208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108.60010290145023</v>
      </c>
      <c r="D409" s="21">
        <f t="shared" si="107"/>
        <v>106.63374948672498</v>
      </c>
      <c r="E409" s="21">
        <f t="shared" si="107"/>
        <v>110.03182558158795</v>
      </c>
      <c r="F409" s="21">
        <f t="shared" si="107"/>
        <v>113.42990167645092</v>
      </c>
      <c r="G409" s="21">
        <f t="shared" si="107"/>
        <v>116.8279777713139</v>
      </c>
      <c r="H409" s="21">
        <f t="shared" si="107"/>
        <v>120.22605386617687</v>
      </c>
      <c r="I409" s="21">
        <f t="shared" si="107"/>
        <v>123.6241299610398</v>
      </c>
      <c r="J409" s="21">
        <f t="shared" si="107"/>
        <v>127.02220605590277</v>
      </c>
      <c r="K409" s="21">
        <f t="shared" si="107"/>
        <v>130.42028215076573</v>
      </c>
      <c r="L409" s="21">
        <f t="shared" si="107"/>
        <v>133.81835824562873</v>
      </c>
      <c r="M409" s="21">
        <f t="shared" si="107"/>
        <v>137.21643434049165</v>
      </c>
      <c r="N409" s="21">
        <f t="shared" si="107"/>
        <v>140.61451043535467</v>
      </c>
      <c r="O409" s="21">
        <f t="shared" si="107"/>
        <v>112.28223561488744</v>
      </c>
      <c r="P409" s="21">
        <f t="shared" si="107"/>
        <v>114.90307114199953</v>
      </c>
      <c r="Q409" s="21">
        <f t="shared" si="107"/>
        <v>117.52390666911162</v>
      </c>
      <c r="R409" s="21">
        <f t="shared" si="107"/>
        <v>120.14474219622376</v>
      </c>
      <c r="S409" s="21">
        <f t="shared" si="107"/>
        <v>122.76557772333585</v>
      </c>
      <c r="T409" s="21">
        <f t="shared" si="107"/>
        <v>125.38641325044796</v>
      </c>
      <c r="U409" s="21">
        <f t="shared" si="107"/>
        <v>99.405163737291815</v>
      </c>
      <c r="V409" s="21">
        <f t="shared" si="107"/>
        <v>100.97767233723691</v>
      </c>
      <c r="W409" s="21">
        <f t="shared" si="107"/>
        <v>99.152104842319162</v>
      </c>
      <c r="X409" s="21">
        <f t="shared" si="107"/>
        <v>97.326537347401327</v>
      </c>
      <c r="Y409" s="21">
        <f t="shared" si="107"/>
        <v>95.500969852483479</v>
      </c>
      <c r="Z409" s="21">
        <f t="shared" si="107"/>
        <v>93.67540235756563</v>
      </c>
      <c r="AA409" s="21">
        <f t="shared" si="107"/>
        <v>94.318359128911865</v>
      </c>
      <c r="AB409" s="21">
        <f t="shared" si="107"/>
        <v>91.503570839112683</v>
      </c>
      <c r="AC409" s="21">
        <f t="shared" si="107"/>
        <v>88.68878254931353</v>
      </c>
      <c r="AD409" s="21">
        <f t="shared" si="107"/>
        <v>85.873994259514376</v>
      </c>
      <c r="AE409" s="21">
        <f t="shared" si="107"/>
        <v>83.059205969715208</v>
      </c>
    </row>
    <row r="410" spans="1:31" x14ac:dyDescent="0.2">
      <c r="A410" s="9" t="s">
        <v>703</v>
      </c>
      <c r="B410" s="4" t="s">
        <v>550</v>
      </c>
      <c r="C410" s="35">
        <v>14.812745547894053</v>
      </c>
      <c r="D410" s="35">
        <v>9.5948117318957848</v>
      </c>
      <c r="E410" s="35">
        <v>9.7413074254857186</v>
      </c>
      <c r="F410" s="35">
        <v>9.8878031190756523</v>
      </c>
      <c r="G410" s="35">
        <v>10.034298812665586</v>
      </c>
      <c r="H410" s="35">
        <v>10.18079450625552</v>
      </c>
      <c r="I410" s="35">
        <v>10.327290199845454</v>
      </c>
      <c r="J410" s="35">
        <v>10.473785893435387</v>
      </c>
      <c r="K410" s="35">
        <v>10.620281587025321</v>
      </c>
      <c r="L410" s="35">
        <v>10.766777280615255</v>
      </c>
      <c r="M410" s="35">
        <v>10.91327297420519</v>
      </c>
      <c r="N410" s="35">
        <v>11.059768667795122</v>
      </c>
      <c r="O410" s="35">
        <v>12.777159525858069</v>
      </c>
      <c r="P410" s="35">
        <v>12.966383270672198</v>
      </c>
      <c r="Q410" s="35">
        <v>13.155607015486323</v>
      </c>
      <c r="R410" s="35">
        <v>13.34483076030045</v>
      </c>
      <c r="S410" s="35">
        <v>13.534054505114579</v>
      </c>
      <c r="T410" s="35">
        <v>13.723278249928704</v>
      </c>
      <c r="U410" s="35">
        <v>9.5048216445859524</v>
      </c>
      <c r="V410" s="35">
        <v>9.6183600224290942</v>
      </c>
      <c r="W410" s="35">
        <v>9.5854027066823058</v>
      </c>
      <c r="X410" s="35">
        <v>9.5524453909355174</v>
      </c>
      <c r="Y410" s="35">
        <v>9.5194880751887219</v>
      </c>
      <c r="Z410" s="35">
        <v>9.4865307594419335</v>
      </c>
      <c r="AA410" s="35">
        <v>42.463079562755972</v>
      </c>
      <c r="AB410" s="35">
        <v>42.649943821407703</v>
      </c>
      <c r="AC410" s="35">
        <v>42.836808080059434</v>
      </c>
      <c r="AD410" s="35">
        <v>43.023672338711165</v>
      </c>
      <c r="AE410" s="35">
        <v>43.210536597362896</v>
      </c>
    </row>
    <row r="411" spans="1:31" x14ac:dyDescent="0.2">
      <c r="A411" s="9" t="s">
        <v>704</v>
      </c>
      <c r="B411" s="4" t="s">
        <v>639</v>
      </c>
      <c r="C411" s="35">
        <v>83.953186530810669</v>
      </c>
      <c r="D411" s="35">
        <v>86.370889728287992</v>
      </c>
      <c r="E411" s="35">
        <v>88.788592925765329</v>
      </c>
      <c r="F411" s="35">
        <v>91.206296123242666</v>
      </c>
      <c r="G411" s="35">
        <v>93.623999320720003</v>
      </c>
      <c r="H411" s="35">
        <v>96.04170251819734</v>
      </c>
      <c r="I411" s="35">
        <v>98.459405715674649</v>
      </c>
      <c r="J411" s="35">
        <v>100.87710891315199</v>
      </c>
      <c r="K411" s="35">
        <v>103.29481211062931</v>
      </c>
      <c r="L411" s="35">
        <v>105.71251530810667</v>
      </c>
      <c r="M411" s="35">
        <v>108.13021850558397</v>
      </c>
      <c r="N411" s="35">
        <v>110.54792170306135</v>
      </c>
      <c r="O411" s="35">
        <v>77.583413152549298</v>
      </c>
      <c r="P411" s="35">
        <v>78.982171268703951</v>
      </c>
      <c r="Q411" s="35">
        <v>80.380929384858604</v>
      </c>
      <c r="R411" s="35">
        <v>81.779687501013314</v>
      </c>
      <c r="S411" s="35">
        <v>83.178445617167966</v>
      </c>
      <c r="T411" s="35">
        <v>84.577203733322619</v>
      </c>
      <c r="U411" s="35">
        <v>66.547609690261282</v>
      </c>
      <c r="V411" s="35">
        <v>67.386865647199912</v>
      </c>
      <c r="W411" s="35">
        <v>65.808418406661318</v>
      </c>
      <c r="X411" s="35">
        <v>64.229971166122652</v>
      </c>
      <c r="Y411" s="35">
        <v>62.651523925583987</v>
      </c>
      <c r="Z411" s="35">
        <v>61.073076685045308</v>
      </c>
      <c r="AA411" s="35">
        <v>34.696538305674679</v>
      </c>
      <c r="AB411" s="35">
        <v>32.403949926303994</v>
      </c>
      <c r="AC411" s="35">
        <v>30.11136154693331</v>
      </c>
      <c r="AD411" s="35">
        <v>27.818773167562675</v>
      </c>
      <c r="AE411" s="35">
        <v>25.526184788191991</v>
      </c>
    </row>
    <row r="412" spans="1:31" x14ac:dyDescent="0.2">
      <c r="A412" s="9" t="s">
        <v>705</v>
      </c>
      <c r="B412" s="4" t="s">
        <v>645</v>
      </c>
      <c r="C412" s="35">
        <v>9.8341708227455058</v>
      </c>
      <c r="D412" s="35">
        <v>10.668048026541204</v>
      </c>
      <c r="E412" s="35">
        <v>11.501925230336905</v>
      </c>
      <c r="F412" s="35">
        <v>12.335802434132603</v>
      </c>
      <c r="G412" s="35">
        <v>13.169679637928304</v>
      </c>
      <c r="H412" s="35">
        <v>14.003556841724002</v>
      </c>
      <c r="I412" s="35">
        <v>14.8374340455197</v>
      </c>
      <c r="J412" s="35">
        <v>15.6713112493154</v>
      </c>
      <c r="K412" s="35">
        <v>16.505188453111099</v>
      </c>
      <c r="L412" s="35">
        <v>17.339065656906801</v>
      </c>
      <c r="M412" s="35">
        <v>18.172942860702499</v>
      </c>
      <c r="N412" s="35">
        <v>19.0068200644982</v>
      </c>
      <c r="O412" s="35">
        <v>21.897052774053403</v>
      </c>
      <c r="P412" s="35">
        <v>22.905296277770056</v>
      </c>
      <c r="Q412" s="35">
        <v>23.913539781486691</v>
      </c>
      <c r="R412" s="35">
        <v>24.92178328520334</v>
      </c>
      <c r="S412" s="35">
        <v>25.930026788919978</v>
      </c>
      <c r="T412" s="35">
        <v>26.938270292636627</v>
      </c>
      <c r="U412" s="35">
        <v>23.190303264951254</v>
      </c>
      <c r="V412" s="35">
        <v>23.795249367181246</v>
      </c>
      <c r="W412" s="35">
        <v>23.566318265615529</v>
      </c>
      <c r="X412" s="35">
        <v>23.337387164049826</v>
      </c>
      <c r="Y412" s="35">
        <v>23.108456062484105</v>
      </c>
      <c r="Z412" s="35">
        <v>22.879524960918385</v>
      </c>
      <c r="AA412" s="35">
        <v>16.916378150187878</v>
      </c>
      <c r="AB412" s="35">
        <v>16.201220822974324</v>
      </c>
      <c r="AC412" s="35">
        <v>15.486063495760778</v>
      </c>
      <c r="AD412" s="35">
        <v>14.770906168547212</v>
      </c>
      <c r="AE412" s="35">
        <v>14.055748841333658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2.4610162426666634E-2</v>
      </c>
      <c r="P413" s="35">
        <v>4.9220324853333268E-2</v>
      </c>
      <c r="Q413" s="35">
        <v>7.3830487279999898E-2</v>
      </c>
      <c r="R413" s="35">
        <v>9.8440649706666536E-2</v>
      </c>
      <c r="S413" s="35">
        <v>0.12305081213333324</v>
      </c>
      <c r="T413" s="35">
        <v>0.1476609745599998</v>
      </c>
      <c r="U413" s="35">
        <v>0.16242913749333332</v>
      </c>
      <c r="V413" s="35">
        <v>0.17719730042666665</v>
      </c>
      <c r="W413" s="35">
        <v>0.19196546335999987</v>
      </c>
      <c r="X413" s="35">
        <v>0.20673362629333322</v>
      </c>
      <c r="Y413" s="35">
        <v>0.22150178922666661</v>
      </c>
      <c r="Z413" s="35">
        <v>0.23626995215999991</v>
      </c>
      <c r="AA413" s="35">
        <v>0.24236311029333318</v>
      </c>
      <c r="AB413" s="35">
        <v>0.2484562684266666</v>
      </c>
      <c r="AC413" s="35">
        <v>0.25454942655999985</v>
      </c>
      <c r="AD413" s="35">
        <v>0.26064258469333312</v>
      </c>
      <c r="AE413" s="35">
        <v>0.26673574282666668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9.7926208595315811E-2</v>
      </c>
      <c r="D415" s="21">
        <f t="shared" si="108"/>
        <v>0.19585241719063162</v>
      </c>
      <c r="E415" s="21">
        <f t="shared" si="108"/>
        <v>0.29377862578594749</v>
      </c>
      <c r="F415" s="21">
        <f t="shared" si="108"/>
        <v>0.39170483438126324</v>
      </c>
      <c r="G415" s="21">
        <f t="shared" si="108"/>
        <v>0.48963104297657906</v>
      </c>
      <c r="H415" s="21">
        <f t="shared" si="108"/>
        <v>0.58755725157189476</v>
      </c>
      <c r="I415" s="21">
        <f t="shared" si="108"/>
        <v>0.68548346016721051</v>
      </c>
      <c r="J415" s="21">
        <f t="shared" si="108"/>
        <v>0.78340966876252638</v>
      </c>
      <c r="K415" s="21">
        <f t="shared" si="108"/>
        <v>0.88133587735784225</v>
      </c>
      <c r="L415" s="21">
        <f t="shared" si="108"/>
        <v>0.97926208595315789</v>
      </c>
      <c r="M415" s="21">
        <f t="shared" si="108"/>
        <v>1.0771882945484739</v>
      </c>
      <c r="N415" s="21">
        <f t="shared" si="108"/>
        <v>1.1751145031437895</v>
      </c>
      <c r="O415" s="21">
        <f t="shared" si="108"/>
        <v>1.4742538620512959</v>
      </c>
      <c r="P415" s="21">
        <f t="shared" si="108"/>
        <v>1.7545162315798524</v>
      </c>
      <c r="Q415" s="21">
        <f t="shared" si="108"/>
        <v>2.0347786011084086</v>
      </c>
      <c r="R415" s="21">
        <f t="shared" si="108"/>
        <v>2.3150409706369643</v>
      </c>
      <c r="S415" s="21">
        <f t="shared" si="108"/>
        <v>2.5953033401655201</v>
      </c>
      <c r="T415" s="21">
        <f t="shared" si="108"/>
        <v>2.8755657096940768</v>
      </c>
      <c r="U415" s="21">
        <f t="shared" si="108"/>
        <v>3.03617233565963</v>
      </c>
      <c r="V415" s="21">
        <f t="shared" si="108"/>
        <v>3.2043297573767635</v>
      </c>
      <c r="W415" s="21">
        <f t="shared" si="108"/>
        <v>3.2745609704985816</v>
      </c>
      <c r="X415" s="21">
        <f t="shared" si="108"/>
        <v>3.3447921836203993</v>
      </c>
      <c r="Y415" s="21">
        <f t="shared" si="108"/>
        <v>3.4150233967422174</v>
      </c>
      <c r="Z415" s="21">
        <f t="shared" si="108"/>
        <v>3.4852546098640347</v>
      </c>
      <c r="AA415" s="21">
        <f t="shared" si="108"/>
        <v>3.5738883998565529</v>
      </c>
      <c r="AB415" s="21">
        <f t="shared" si="108"/>
        <v>3.4984120374733649</v>
      </c>
      <c r="AC415" s="21">
        <f t="shared" si="108"/>
        <v>3.4229356750901765</v>
      </c>
      <c r="AD415" s="21">
        <f t="shared" si="108"/>
        <v>3.3474593127069885</v>
      </c>
      <c r="AE415" s="21">
        <f t="shared" si="108"/>
        <v>3.2719829503238009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9.7926208595315811E-2</v>
      </c>
      <c r="D417" s="21">
        <f t="shared" si="109"/>
        <v>0.19585241719063162</v>
      </c>
      <c r="E417" s="21">
        <f t="shared" si="109"/>
        <v>0.29377862578594749</v>
      </c>
      <c r="F417" s="21">
        <f t="shared" si="109"/>
        <v>0.39170483438126324</v>
      </c>
      <c r="G417" s="21">
        <f t="shared" si="109"/>
        <v>0.48963104297657906</v>
      </c>
      <c r="H417" s="21">
        <f t="shared" si="109"/>
        <v>0.58755725157189476</v>
      </c>
      <c r="I417" s="21">
        <f t="shared" si="109"/>
        <v>0.68548346016721051</v>
      </c>
      <c r="J417" s="21">
        <f t="shared" si="109"/>
        <v>0.78340966876252638</v>
      </c>
      <c r="K417" s="21">
        <f t="shared" si="109"/>
        <v>0.88133587735784225</v>
      </c>
      <c r="L417" s="21">
        <f t="shared" si="109"/>
        <v>0.97926208595315789</v>
      </c>
      <c r="M417" s="21">
        <f t="shared" si="109"/>
        <v>1.0771882945484739</v>
      </c>
      <c r="N417" s="21">
        <f t="shared" si="109"/>
        <v>1.1751145031437895</v>
      </c>
      <c r="O417" s="21">
        <f t="shared" si="109"/>
        <v>1.4742538620512959</v>
      </c>
      <c r="P417" s="21">
        <f t="shared" si="109"/>
        <v>1.7545162315798524</v>
      </c>
      <c r="Q417" s="21">
        <f t="shared" si="109"/>
        <v>2.0347786011084086</v>
      </c>
      <c r="R417" s="21">
        <f t="shared" si="109"/>
        <v>2.3150409706369643</v>
      </c>
      <c r="S417" s="21">
        <f t="shared" si="109"/>
        <v>2.5953033401655201</v>
      </c>
      <c r="T417" s="21">
        <f t="shared" si="109"/>
        <v>2.8755657096940768</v>
      </c>
      <c r="U417" s="21">
        <f t="shared" si="109"/>
        <v>3.03617233565963</v>
      </c>
      <c r="V417" s="21">
        <f t="shared" si="109"/>
        <v>3.2043297573767635</v>
      </c>
      <c r="W417" s="21">
        <f t="shared" si="109"/>
        <v>3.2745609704985816</v>
      </c>
      <c r="X417" s="21">
        <f t="shared" si="109"/>
        <v>3.3447921836203993</v>
      </c>
      <c r="Y417" s="21">
        <f t="shared" si="109"/>
        <v>3.4150233967422174</v>
      </c>
      <c r="Z417" s="21">
        <f t="shared" si="109"/>
        <v>3.4852546098640347</v>
      </c>
      <c r="AA417" s="21">
        <f t="shared" si="109"/>
        <v>3.5738883998565529</v>
      </c>
      <c r="AB417" s="21">
        <f t="shared" si="109"/>
        <v>3.4984120374733649</v>
      </c>
      <c r="AC417" s="21">
        <f t="shared" si="109"/>
        <v>3.4229356750901765</v>
      </c>
      <c r="AD417" s="21">
        <f t="shared" si="109"/>
        <v>3.3474593127069885</v>
      </c>
      <c r="AE417" s="21">
        <f t="shared" si="109"/>
        <v>3.2719829503238009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2.3509823350894857E-2</v>
      </c>
      <c r="P418" s="35">
        <v>2.8142657322839302E-2</v>
      </c>
      <c r="Q418" s="35">
        <v>3.2775491294783743E-2</v>
      </c>
      <c r="R418" s="35">
        <v>3.7408325266728187E-2</v>
      </c>
      <c r="S418" s="35">
        <v>4.2041159238672632E-2</v>
      </c>
      <c r="T418" s="35">
        <v>4.6673993210617076E-2</v>
      </c>
      <c r="U418" s="35">
        <v>4.1902897842203579E-2</v>
      </c>
      <c r="V418" s="35">
        <v>4.468259822537024E-2</v>
      </c>
      <c r="W418" s="35">
        <v>4.7462298608536908E-2</v>
      </c>
      <c r="X418" s="35">
        <v>5.0241998991703576E-2</v>
      </c>
      <c r="Y418" s="35">
        <v>5.3021699374870244E-2</v>
      </c>
      <c r="Z418" s="35">
        <v>5.5801399758036913E-2</v>
      </c>
      <c r="AA418" s="35">
        <v>0.24236139834587031</v>
      </c>
      <c r="AB418" s="35">
        <v>0.2648112445579982</v>
      </c>
      <c r="AC418" s="35">
        <v>0.28726109077012607</v>
      </c>
      <c r="AD418" s="35">
        <v>0.30971093698225394</v>
      </c>
      <c r="AE418" s="35">
        <v>0.3321607831943818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9.7926208595315811E-2</v>
      </c>
      <c r="D421" s="35">
        <v>0.19585241719063162</v>
      </c>
      <c r="E421" s="35">
        <v>0.29377862578594749</v>
      </c>
      <c r="F421" s="35">
        <v>0.39170483438126324</v>
      </c>
      <c r="G421" s="35">
        <v>0.48963104297657906</v>
      </c>
      <c r="H421" s="35">
        <v>0.58755725157189476</v>
      </c>
      <c r="I421" s="35">
        <v>0.68548346016721051</v>
      </c>
      <c r="J421" s="35">
        <v>0.78340966876252638</v>
      </c>
      <c r="K421" s="35">
        <v>0.88133587735784225</v>
      </c>
      <c r="L421" s="35">
        <v>0.97926208595315789</v>
      </c>
      <c r="M421" s="35">
        <v>1.0771882945484739</v>
      </c>
      <c r="N421" s="35">
        <v>1.1751145031437895</v>
      </c>
      <c r="O421" s="35">
        <v>1.4507440387004011</v>
      </c>
      <c r="P421" s="35">
        <v>1.726373574257013</v>
      </c>
      <c r="Q421" s="35">
        <v>2.0020031098136246</v>
      </c>
      <c r="R421" s="35">
        <v>2.277632645370236</v>
      </c>
      <c r="S421" s="35">
        <v>2.5532621809268474</v>
      </c>
      <c r="T421" s="35">
        <v>2.8288917164834597</v>
      </c>
      <c r="U421" s="35">
        <v>2.9942694378174264</v>
      </c>
      <c r="V421" s="35">
        <v>3.159647159151393</v>
      </c>
      <c r="W421" s="35">
        <v>3.2270986718900447</v>
      </c>
      <c r="X421" s="35">
        <v>3.2945501846286955</v>
      </c>
      <c r="Y421" s="35">
        <v>3.3620016973673472</v>
      </c>
      <c r="Z421" s="35">
        <v>3.4294532101059976</v>
      </c>
      <c r="AA421" s="35">
        <v>3.3315270015106826</v>
      </c>
      <c r="AB421" s="35">
        <v>3.2336007929153667</v>
      </c>
      <c r="AC421" s="35">
        <v>3.1356745843200504</v>
      </c>
      <c r="AD421" s="35">
        <v>3.0377483757247346</v>
      </c>
      <c r="AE421" s="35">
        <v>2.9398221671294191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0.13463953002933138</v>
      </c>
      <c r="D425" s="28">
        <f t="shared" si="110"/>
        <v>0.13870764512100225</v>
      </c>
      <c r="E425" s="28">
        <f t="shared" si="110"/>
        <v>0.1471923458057279</v>
      </c>
      <c r="F425" s="28">
        <f t="shared" si="110"/>
        <v>0.15049021530956239</v>
      </c>
      <c r="G425" s="28">
        <f t="shared" si="110"/>
        <v>0.15268319110961759</v>
      </c>
      <c r="H425" s="28">
        <f t="shared" si="110"/>
        <v>0.15756232625148739</v>
      </c>
      <c r="I425" s="28">
        <f t="shared" si="110"/>
        <v>0.20857664808311815</v>
      </c>
      <c r="J425" s="28">
        <f t="shared" si="110"/>
        <v>0.21899871220472819</v>
      </c>
      <c r="K425" s="28">
        <f t="shared" si="110"/>
        <v>0.22799015101790684</v>
      </c>
      <c r="L425" s="28">
        <f t="shared" si="110"/>
        <v>0.23455138898194083</v>
      </c>
      <c r="M425" s="28">
        <f t="shared" si="110"/>
        <v>0.24598569451072655</v>
      </c>
      <c r="N425" s="28">
        <f t="shared" si="110"/>
        <v>0.25798017785568639</v>
      </c>
      <c r="O425" s="28">
        <f t="shared" si="110"/>
        <v>0.26522953983098274</v>
      </c>
      <c r="P425" s="28">
        <f t="shared" si="110"/>
        <v>0.28027707801183249</v>
      </c>
      <c r="Q425" s="28">
        <f t="shared" si="110"/>
        <v>0.30417743635235972</v>
      </c>
      <c r="R425" s="28">
        <f t="shared" si="110"/>
        <v>0.33078862224430416</v>
      </c>
      <c r="S425" s="28">
        <f t="shared" si="110"/>
        <v>0.35485052490402619</v>
      </c>
      <c r="T425" s="28">
        <f t="shared" si="110"/>
        <v>0.38072850061230479</v>
      </c>
      <c r="U425" s="28">
        <f t="shared" si="110"/>
        <v>0.40485057727690443</v>
      </c>
      <c r="V425" s="28">
        <f t="shared" si="110"/>
        <v>0.44062507953429286</v>
      </c>
      <c r="W425" s="28">
        <f t="shared" si="110"/>
        <v>0.48059197844503709</v>
      </c>
      <c r="X425" s="28">
        <f t="shared" si="110"/>
        <v>0.52920722499196304</v>
      </c>
      <c r="Y425" s="28">
        <f t="shared" si="110"/>
        <v>0.57661250716370649</v>
      </c>
      <c r="Z425" s="28">
        <f t="shared" si="110"/>
        <v>0.59248746656829132</v>
      </c>
      <c r="AA425" s="28">
        <f t="shared" si="110"/>
        <v>0.65671290569673058</v>
      </c>
      <c r="AB425" s="28">
        <f t="shared" si="110"/>
        <v>0.75474687597866463</v>
      </c>
      <c r="AC425" s="28">
        <f t="shared" si="110"/>
        <v>0.31046108846160742</v>
      </c>
      <c r="AD425" s="28">
        <f t="shared" si="110"/>
        <v>0.4594082224071141</v>
      </c>
      <c r="AE425" s="28">
        <f t="shared" si="110"/>
        <v>0.60113209082155694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0.13463953002933138</v>
      </c>
      <c r="D431" s="21">
        <f t="shared" ref="D431:AE431" si="112">+D432+D433</f>
        <v>0.13870764512100225</v>
      </c>
      <c r="E431" s="21">
        <f t="shared" si="112"/>
        <v>0.1471923458057279</v>
      </c>
      <c r="F431" s="21">
        <f t="shared" si="112"/>
        <v>0.15049021530956239</v>
      </c>
      <c r="G431" s="21">
        <f t="shared" si="112"/>
        <v>0.15268319110961759</v>
      </c>
      <c r="H431" s="21">
        <f t="shared" si="112"/>
        <v>0.15756232625148739</v>
      </c>
      <c r="I431" s="21">
        <f t="shared" si="112"/>
        <v>0.20857664808311815</v>
      </c>
      <c r="J431" s="21">
        <f t="shared" si="112"/>
        <v>0.21899871220472819</v>
      </c>
      <c r="K431" s="21">
        <f t="shared" si="112"/>
        <v>0.22799015101790684</v>
      </c>
      <c r="L431" s="21">
        <f t="shared" si="112"/>
        <v>0.23455138898194083</v>
      </c>
      <c r="M431" s="21">
        <f t="shared" si="112"/>
        <v>0.24598569451072655</v>
      </c>
      <c r="N431" s="21">
        <f t="shared" si="112"/>
        <v>0.25798017785568639</v>
      </c>
      <c r="O431" s="21">
        <f t="shared" si="112"/>
        <v>0.26522953983098274</v>
      </c>
      <c r="P431" s="21">
        <f t="shared" si="112"/>
        <v>0.28027707801183249</v>
      </c>
      <c r="Q431" s="21">
        <f t="shared" si="112"/>
        <v>0.30417743635235972</v>
      </c>
      <c r="R431" s="21">
        <f t="shared" si="112"/>
        <v>0.33078862224430416</v>
      </c>
      <c r="S431" s="21">
        <f t="shared" si="112"/>
        <v>0.35485052490402619</v>
      </c>
      <c r="T431" s="21">
        <f t="shared" si="112"/>
        <v>0.38072850061230479</v>
      </c>
      <c r="U431" s="21">
        <f t="shared" si="112"/>
        <v>0.40485057727690443</v>
      </c>
      <c r="V431" s="21">
        <f t="shared" si="112"/>
        <v>0.44062507953429286</v>
      </c>
      <c r="W431" s="21">
        <f t="shared" si="112"/>
        <v>0.48059197844503709</v>
      </c>
      <c r="X431" s="21">
        <f t="shared" si="112"/>
        <v>0.52920722499196304</v>
      </c>
      <c r="Y431" s="21">
        <f t="shared" si="112"/>
        <v>0.57661250716370649</v>
      </c>
      <c r="Z431" s="21">
        <f t="shared" si="112"/>
        <v>0.59248746656829132</v>
      </c>
      <c r="AA431" s="21">
        <f t="shared" si="112"/>
        <v>0.65671290569673058</v>
      </c>
      <c r="AB431" s="21">
        <f t="shared" si="112"/>
        <v>0.75474687597866463</v>
      </c>
      <c r="AC431" s="21">
        <f t="shared" si="112"/>
        <v>0.31046108846160742</v>
      </c>
      <c r="AD431" s="21">
        <f t="shared" si="112"/>
        <v>0.4594082224071141</v>
      </c>
      <c r="AE431" s="21">
        <f t="shared" si="112"/>
        <v>0.60113209082155694</v>
      </c>
    </row>
    <row r="432" spans="1:63" x14ac:dyDescent="0.2">
      <c r="A432" s="80" t="s">
        <v>732</v>
      </c>
      <c r="B432" s="4" t="s">
        <v>733</v>
      </c>
      <c r="C432" s="27">
        <v>1.6905414474457506E-3</v>
      </c>
      <c r="D432" s="27">
        <v>1.7674628307741873E-3</v>
      </c>
      <c r="E432" s="27">
        <v>1.8501650953304612E-3</v>
      </c>
      <c r="F432" s="27">
        <v>1.8485765383060905E-3</v>
      </c>
      <c r="G432" s="27">
        <v>1.6725108657642432E-3</v>
      </c>
      <c r="H432" s="27">
        <v>1.6844042800456874E-3</v>
      </c>
      <c r="I432" s="27">
        <v>4.8659600843459307E-2</v>
      </c>
      <c r="J432" s="27">
        <v>5.456896581965915E-2</v>
      </c>
      <c r="K432" s="27">
        <v>6.1129169484967355E-2</v>
      </c>
      <c r="L432" s="27">
        <v>6.8672930480997402E-2</v>
      </c>
      <c r="M432" s="27">
        <v>7.7027279662282108E-2</v>
      </c>
      <c r="N432" s="27">
        <v>8.6685955915763085E-2</v>
      </c>
      <c r="O432" s="27">
        <v>9.7637761913147506E-2</v>
      </c>
      <c r="P432" s="27">
        <v>0.10985958267757749</v>
      </c>
      <c r="Q432" s="27">
        <v>0.12380210822765028</v>
      </c>
      <c r="R432" s="27">
        <v>0.13941207659509372</v>
      </c>
      <c r="S432" s="27">
        <v>0.15703334133009822</v>
      </c>
      <c r="T432" s="27">
        <v>0.17708016280873334</v>
      </c>
      <c r="U432" s="27">
        <v>0.19945884129547609</v>
      </c>
      <c r="V432" s="27">
        <v>0.22476014715897036</v>
      </c>
      <c r="W432" s="27">
        <v>0.25329650024189682</v>
      </c>
      <c r="X432" s="27">
        <v>0.28556490975629367</v>
      </c>
      <c r="Y432" s="27">
        <v>0.31799728368163938</v>
      </c>
      <c r="Z432" s="27">
        <v>0.3211307235381719</v>
      </c>
      <c r="AA432" s="27">
        <v>0.38042587231817909</v>
      </c>
      <c r="AB432" s="27">
        <v>0.45321718737991162</v>
      </c>
      <c r="AC432" s="27">
        <v>1.2991503157457498E-2</v>
      </c>
      <c r="AD432" s="27">
        <v>0.1324322445259298</v>
      </c>
      <c r="AE432" s="27">
        <v>0.26583635670979233</v>
      </c>
    </row>
    <row r="433" spans="1:31" x14ac:dyDescent="0.2">
      <c r="A433" s="80" t="s">
        <v>734</v>
      </c>
      <c r="B433" s="4" t="s">
        <v>735</v>
      </c>
      <c r="C433" s="27">
        <v>0.13294898858188564</v>
      </c>
      <c r="D433" s="27">
        <v>0.13694018229022806</v>
      </c>
      <c r="E433" s="27">
        <v>0.14534218071039745</v>
      </c>
      <c r="F433" s="27">
        <v>0.1486416387712563</v>
      </c>
      <c r="G433" s="27">
        <v>0.15101068024385333</v>
      </c>
      <c r="H433" s="27">
        <v>0.15587792197144171</v>
      </c>
      <c r="I433" s="27">
        <v>0.15991704723965885</v>
      </c>
      <c r="J433" s="27">
        <v>0.16442974638506905</v>
      </c>
      <c r="K433" s="27">
        <v>0.16686098153293949</v>
      </c>
      <c r="L433" s="27">
        <v>0.16587845850094343</v>
      </c>
      <c r="M433" s="27">
        <v>0.16895841484844445</v>
      </c>
      <c r="N433" s="27">
        <v>0.1712942219399233</v>
      </c>
      <c r="O433" s="27">
        <v>0.16759177791783525</v>
      </c>
      <c r="P433" s="27">
        <v>0.17041749533425499</v>
      </c>
      <c r="Q433" s="27">
        <v>0.18037532812470941</v>
      </c>
      <c r="R433" s="27">
        <v>0.19137654564921044</v>
      </c>
      <c r="S433" s="27">
        <v>0.19781718357392797</v>
      </c>
      <c r="T433" s="27">
        <v>0.20364833780357144</v>
      </c>
      <c r="U433" s="27">
        <v>0.20539173598142832</v>
      </c>
      <c r="V433" s="27">
        <v>0.2158649323753225</v>
      </c>
      <c r="W433" s="27">
        <v>0.22729547820314025</v>
      </c>
      <c r="X433" s="27">
        <v>0.24364231523566937</v>
      </c>
      <c r="Y433" s="27">
        <v>0.25861522348206717</v>
      </c>
      <c r="Z433" s="27">
        <v>0.27135674303011942</v>
      </c>
      <c r="AA433" s="27">
        <v>0.27628703337855148</v>
      </c>
      <c r="AB433" s="27">
        <v>0.30152968859875301</v>
      </c>
      <c r="AC433" s="27">
        <v>0.29746958530414991</v>
      </c>
      <c r="AD433" s="27">
        <v>0.32697597788118427</v>
      </c>
      <c r="AE433" s="27">
        <v>0.33529573411176467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7204.6823530741867</v>
      </c>
      <c r="D455" s="28">
        <f t="shared" si="115"/>
        <v>7472.5333405609163</v>
      </c>
      <c r="E455" s="28">
        <f t="shared" si="115"/>
        <v>8482.1914067051384</v>
      </c>
      <c r="F455" s="28">
        <f t="shared" si="115"/>
        <v>9151.3339229832109</v>
      </c>
      <c r="G455" s="28">
        <f t="shared" si="115"/>
        <v>9671.8294667114969</v>
      </c>
      <c r="H455" s="28">
        <f t="shared" si="115"/>
        <v>10590.391331624847</v>
      </c>
      <c r="I455" s="28">
        <f t="shared" si="115"/>
        <v>10957.201790252737</v>
      </c>
      <c r="J455" s="28">
        <f t="shared" si="115"/>
        <v>13161.938463375018</v>
      </c>
      <c r="K455" s="28">
        <f t="shared" si="115"/>
        <v>12323.083299533706</v>
      </c>
      <c r="L455" s="28">
        <f t="shared" si="115"/>
        <v>12390.231851941102</v>
      </c>
      <c r="M455" s="28">
        <f t="shared" si="115"/>
        <v>12693.941005552844</v>
      </c>
      <c r="N455" s="28">
        <f t="shared" si="115"/>
        <v>12918.237049565203</v>
      </c>
      <c r="O455" s="28">
        <f t="shared" si="115"/>
        <v>12309.179892279284</v>
      </c>
      <c r="P455" s="28">
        <f t="shared" si="115"/>
        <v>12622.428515402977</v>
      </c>
      <c r="Q455" s="28">
        <f t="shared" si="115"/>
        <v>12806.957149481057</v>
      </c>
      <c r="R455" s="28">
        <f t="shared" si="115"/>
        <v>12816.357962154872</v>
      </c>
      <c r="S455" s="28">
        <f t="shared" si="115"/>
        <v>12664.561774228259</v>
      </c>
      <c r="T455" s="28">
        <f t="shared" si="115"/>
        <v>14455.752033319795</v>
      </c>
      <c r="U455" s="28">
        <f t="shared" si="115"/>
        <v>14188.959216975289</v>
      </c>
      <c r="V455" s="28">
        <f t="shared" si="115"/>
        <v>13697.102027739533</v>
      </c>
      <c r="W455" s="28">
        <f t="shared" si="115"/>
        <v>13900.843954456192</v>
      </c>
      <c r="X455" s="28">
        <f t="shared" si="115"/>
        <v>14446.767829459459</v>
      </c>
      <c r="Y455" s="28">
        <f t="shared" si="115"/>
        <v>15227.066536090337</v>
      </c>
      <c r="Z455" s="28">
        <f t="shared" si="115"/>
        <v>14987.047642066598</v>
      </c>
      <c r="AA455" s="28">
        <f t="shared" si="115"/>
        <v>15458.046488903909</v>
      </c>
      <c r="AB455" s="28">
        <f t="shared" si="115"/>
        <v>16097.108823670589</v>
      </c>
      <c r="AC455" s="28">
        <f t="shared" si="115"/>
        <v>16873.664070405779</v>
      </c>
      <c r="AD455" s="28">
        <f t="shared" si="115"/>
        <v>18339.765934592568</v>
      </c>
      <c r="AE455" s="28">
        <f t="shared" si="115"/>
        <v>17269.287112076268</v>
      </c>
    </row>
    <row r="456" spans="1:31" x14ac:dyDescent="0.2">
      <c r="A456" s="6" t="s">
        <v>19</v>
      </c>
      <c r="B456" s="7" t="s">
        <v>20</v>
      </c>
      <c r="C456" s="28">
        <f>+C457+C463+C467</f>
        <v>6084.514360191175</v>
      </c>
      <c r="D456" s="28">
        <f t="shared" ref="D456:AE456" si="116">+D457+D463+D467</f>
        <v>6201.5130969208958</v>
      </c>
      <c r="E456" s="28">
        <f t="shared" si="116"/>
        <v>7145.0818774871295</v>
      </c>
      <c r="F456" s="28">
        <f t="shared" si="116"/>
        <v>7834.0903725571025</v>
      </c>
      <c r="G456" s="28">
        <f t="shared" si="116"/>
        <v>8238.4317703235647</v>
      </c>
      <c r="H456" s="28">
        <f t="shared" si="116"/>
        <v>9175.6352846448372</v>
      </c>
      <c r="I456" s="28">
        <f t="shared" si="116"/>
        <v>9503.6856143403311</v>
      </c>
      <c r="J456" s="28">
        <f t="shared" si="116"/>
        <v>11690.443654556264</v>
      </c>
      <c r="K456" s="28">
        <f t="shared" si="116"/>
        <v>10743.727725911616</v>
      </c>
      <c r="L456" s="28">
        <f t="shared" si="116"/>
        <v>10855.411245690753</v>
      </c>
      <c r="M456" s="28">
        <f t="shared" si="116"/>
        <v>11098.423828563098</v>
      </c>
      <c r="N456" s="28">
        <f t="shared" si="116"/>
        <v>11321.26804230135</v>
      </c>
      <c r="O456" s="28">
        <f t="shared" si="116"/>
        <v>10823.548636220097</v>
      </c>
      <c r="P456" s="28">
        <f t="shared" si="116"/>
        <v>11017.787992411706</v>
      </c>
      <c r="Q456" s="28">
        <f t="shared" si="116"/>
        <v>11220.205782981253</v>
      </c>
      <c r="R456" s="28">
        <f t="shared" si="116"/>
        <v>11139.847299938931</v>
      </c>
      <c r="S456" s="28">
        <f t="shared" si="116"/>
        <v>10871.477169700142</v>
      </c>
      <c r="T456" s="28">
        <f t="shared" si="116"/>
        <v>12622.112218803266</v>
      </c>
      <c r="U456" s="28">
        <f t="shared" si="116"/>
        <v>12540.584709033586</v>
      </c>
      <c r="V456" s="28">
        <f t="shared" si="116"/>
        <v>12005.473382985319</v>
      </c>
      <c r="W456" s="28">
        <f t="shared" si="116"/>
        <v>12294.220560771286</v>
      </c>
      <c r="X456" s="28">
        <f t="shared" si="116"/>
        <v>12849.629830380869</v>
      </c>
      <c r="Y456" s="28">
        <f t="shared" si="116"/>
        <v>13679.514150675221</v>
      </c>
      <c r="Z456" s="28">
        <f t="shared" si="116"/>
        <v>13417.3297857734</v>
      </c>
      <c r="AA456" s="28">
        <f t="shared" si="116"/>
        <v>13565.934929405053</v>
      </c>
      <c r="AB456" s="28">
        <f t="shared" si="116"/>
        <v>14814.970244922022</v>
      </c>
      <c r="AC456" s="28">
        <f t="shared" si="116"/>
        <v>15199.820569310052</v>
      </c>
      <c r="AD456" s="28">
        <f t="shared" si="116"/>
        <v>16107.132103389747</v>
      </c>
      <c r="AE456" s="28">
        <f t="shared" si="116"/>
        <v>15759.282033716641</v>
      </c>
    </row>
    <row r="457" spans="1:31" x14ac:dyDescent="0.2">
      <c r="A457" s="8" t="s">
        <v>23</v>
      </c>
      <c r="B457" s="4" t="s">
        <v>24</v>
      </c>
      <c r="C457" s="21">
        <f>+C458+C459+C460+C461+C462</f>
        <v>6084.514360191175</v>
      </c>
      <c r="D457" s="21">
        <f t="shared" ref="D457:AE457" si="117">+D458+D459+D460+D461+D462</f>
        <v>6201.5130969208958</v>
      </c>
      <c r="E457" s="21">
        <f t="shared" si="117"/>
        <v>7145.0818774871295</v>
      </c>
      <c r="F457" s="21">
        <f t="shared" si="117"/>
        <v>7834.0903725571025</v>
      </c>
      <c r="G457" s="21">
        <f t="shared" si="117"/>
        <v>8238.4317703235647</v>
      </c>
      <c r="H457" s="21">
        <f t="shared" si="117"/>
        <v>9175.6352846448372</v>
      </c>
      <c r="I457" s="21">
        <f t="shared" si="117"/>
        <v>9503.6856143403311</v>
      </c>
      <c r="J457" s="21">
        <f t="shared" si="117"/>
        <v>11690.443654556264</v>
      </c>
      <c r="K457" s="21">
        <f t="shared" si="117"/>
        <v>10743.727725911616</v>
      </c>
      <c r="L457" s="21">
        <f t="shared" si="117"/>
        <v>10855.411245690753</v>
      </c>
      <c r="M457" s="21">
        <f t="shared" si="117"/>
        <v>11098.423828563098</v>
      </c>
      <c r="N457" s="21">
        <f t="shared" si="117"/>
        <v>11321.26804230135</v>
      </c>
      <c r="O457" s="21">
        <f t="shared" si="117"/>
        <v>10823.548636220097</v>
      </c>
      <c r="P457" s="21">
        <f t="shared" si="117"/>
        <v>11017.787992411706</v>
      </c>
      <c r="Q457" s="21">
        <f t="shared" si="117"/>
        <v>11220.205782981253</v>
      </c>
      <c r="R457" s="21">
        <f t="shared" si="117"/>
        <v>11139.847299938931</v>
      </c>
      <c r="S457" s="21">
        <f t="shared" si="117"/>
        <v>10871.477169700142</v>
      </c>
      <c r="T457" s="21">
        <f t="shared" si="117"/>
        <v>12621.929088362525</v>
      </c>
      <c r="U457" s="21">
        <f t="shared" si="117"/>
        <v>12540.508136971019</v>
      </c>
      <c r="V457" s="21">
        <f t="shared" si="117"/>
        <v>12005.360527920306</v>
      </c>
      <c r="W457" s="21">
        <f t="shared" si="117"/>
        <v>12293.950908078854</v>
      </c>
      <c r="X457" s="21">
        <f t="shared" si="117"/>
        <v>12849.336345129217</v>
      </c>
      <c r="Y457" s="21">
        <f t="shared" si="117"/>
        <v>13679.239588652466</v>
      </c>
      <c r="Z457" s="21">
        <f t="shared" si="117"/>
        <v>13417.033284667083</v>
      </c>
      <c r="AA457" s="21">
        <f t="shared" si="117"/>
        <v>13565.693445481218</v>
      </c>
      <c r="AB457" s="21">
        <f t="shared" si="117"/>
        <v>14814.697407777097</v>
      </c>
      <c r="AC457" s="21">
        <f t="shared" si="117"/>
        <v>15199.508567250026</v>
      </c>
      <c r="AD457" s="21">
        <f t="shared" si="117"/>
        <v>16106.850769692897</v>
      </c>
      <c r="AE457" s="21">
        <f t="shared" si="117"/>
        <v>15759.008862323853</v>
      </c>
    </row>
    <row r="458" spans="1:31" x14ac:dyDescent="0.2">
      <c r="A458" s="8" t="s">
        <v>25</v>
      </c>
      <c r="B458" s="4" t="s">
        <v>26</v>
      </c>
      <c r="C458" s="37">
        <f>+C8</f>
        <v>19.194857025500017</v>
      </c>
      <c r="D458" s="37">
        <f t="shared" ref="D458:AE458" si="118">+D8</f>
        <v>12.087450033819126</v>
      </c>
      <c r="E458" s="37">
        <f t="shared" si="118"/>
        <v>7.3355539807523087</v>
      </c>
      <c r="F458" s="37">
        <f t="shared" si="118"/>
        <v>8.9201570348969916</v>
      </c>
      <c r="G458" s="37">
        <f t="shared" si="118"/>
        <v>12.743663798510216</v>
      </c>
      <c r="H458" s="37">
        <f t="shared" si="118"/>
        <v>8.4794960882131338</v>
      </c>
      <c r="I458" s="37">
        <f t="shared" si="118"/>
        <v>22.290276752798885</v>
      </c>
      <c r="J458" s="37">
        <f t="shared" si="118"/>
        <v>82.970059956486068</v>
      </c>
      <c r="K458" s="37">
        <f t="shared" si="118"/>
        <v>341.08879667010808</v>
      </c>
      <c r="L458" s="37">
        <f t="shared" si="118"/>
        <v>486.19145594194282</v>
      </c>
      <c r="M458" s="37">
        <f t="shared" si="118"/>
        <v>678.8861307105492</v>
      </c>
      <c r="N458" s="37">
        <f t="shared" si="118"/>
        <v>691.88848609971956</v>
      </c>
      <c r="O458" s="37">
        <f t="shared" si="118"/>
        <v>729.97289329221337</v>
      </c>
      <c r="P458" s="37">
        <f t="shared" si="118"/>
        <v>960.9064984234617</v>
      </c>
      <c r="Q458" s="37">
        <f t="shared" si="118"/>
        <v>842.38620005195867</v>
      </c>
      <c r="R458" s="37">
        <f t="shared" si="118"/>
        <v>710.71886387340089</v>
      </c>
      <c r="S458" s="37">
        <f t="shared" si="118"/>
        <v>437.59128465858561</v>
      </c>
      <c r="T458" s="37">
        <f t="shared" si="118"/>
        <v>1070.5114319595816</v>
      </c>
      <c r="U458" s="37">
        <f t="shared" si="118"/>
        <v>799.0127158488159</v>
      </c>
      <c r="V458" s="37">
        <f t="shared" si="118"/>
        <v>653.85587722349237</v>
      </c>
      <c r="W458" s="37">
        <f t="shared" si="118"/>
        <v>887.82438221891687</v>
      </c>
      <c r="X458" s="37">
        <f t="shared" si="118"/>
        <v>894.64628187818698</v>
      </c>
      <c r="Y458" s="37">
        <f t="shared" si="118"/>
        <v>753.76503615100933</v>
      </c>
      <c r="Z458" s="37">
        <f t="shared" si="118"/>
        <v>214.51270630018973</v>
      </c>
      <c r="AA458" s="37">
        <f t="shared" si="118"/>
        <v>484.87873813351706</v>
      </c>
      <c r="AB458" s="37">
        <f t="shared" si="118"/>
        <v>928.0471108304489</v>
      </c>
      <c r="AC458" s="37">
        <f t="shared" si="118"/>
        <v>589.62965163125966</v>
      </c>
      <c r="AD458" s="37">
        <f t="shared" si="118"/>
        <v>830.75286587191113</v>
      </c>
      <c r="AE458" s="37">
        <f t="shared" si="118"/>
        <v>417.84312001919892</v>
      </c>
    </row>
    <row r="459" spans="1:31" x14ac:dyDescent="0.2">
      <c r="A459" s="8" t="s">
        <v>43</v>
      </c>
      <c r="B459" s="4" t="s">
        <v>44</v>
      </c>
      <c r="C459" s="37">
        <f>+C17</f>
        <v>1633.8691207154877</v>
      </c>
      <c r="D459" s="37">
        <f t="shared" ref="D459:AE459" si="119">+D17</f>
        <v>1647.6854226393666</v>
      </c>
      <c r="E459" s="37">
        <f t="shared" si="119"/>
        <v>2005.0671006358211</v>
      </c>
      <c r="F459" s="37">
        <f t="shared" si="119"/>
        <v>2278.7128755540739</v>
      </c>
      <c r="G459" s="37">
        <f t="shared" si="119"/>
        <v>2148.0358193439042</v>
      </c>
      <c r="H459" s="37">
        <f t="shared" si="119"/>
        <v>2609.2784159178182</v>
      </c>
      <c r="I459" s="37">
        <f t="shared" si="119"/>
        <v>2684.6654685127173</v>
      </c>
      <c r="J459" s="37">
        <f t="shared" si="119"/>
        <v>4186.3905200753916</v>
      </c>
      <c r="K459" s="37">
        <f t="shared" si="119"/>
        <v>3106.9024459987663</v>
      </c>
      <c r="L459" s="37">
        <f t="shared" si="119"/>
        <v>2735.2436739943628</v>
      </c>
      <c r="M459" s="37">
        <f t="shared" si="119"/>
        <v>2625.4924415263863</v>
      </c>
      <c r="N459" s="37">
        <f t="shared" si="119"/>
        <v>3067.8369663837784</v>
      </c>
      <c r="O459" s="37">
        <f t="shared" si="119"/>
        <v>2574.9391600232389</v>
      </c>
      <c r="P459" s="37">
        <f t="shared" si="119"/>
        <v>2772.7553357107217</v>
      </c>
      <c r="Q459" s="37">
        <f t="shared" si="119"/>
        <v>2745.8216389083245</v>
      </c>
      <c r="R459" s="37">
        <f t="shared" si="119"/>
        <v>2453.4053538104849</v>
      </c>
      <c r="S459" s="37">
        <f t="shared" si="119"/>
        <v>2626.8118900518857</v>
      </c>
      <c r="T459" s="37">
        <f t="shared" si="119"/>
        <v>3088.880558777254</v>
      </c>
      <c r="U459" s="37">
        <f t="shared" si="119"/>
        <v>2960.9443147755055</v>
      </c>
      <c r="V459" s="37">
        <f t="shared" si="119"/>
        <v>2505.4534004680727</v>
      </c>
      <c r="W459" s="37">
        <f t="shared" si="119"/>
        <v>2007.7275627843046</v>
      </c>
      <c r="X459" s="37">
        <f t="shared" si="119"/>
        <v>2379.3611868418102</v>
      </c>
      <c r="Y459" s="37">
        <f t="shared" si="119"/>
        <v>3027.4554545054771</v>
      </c>
      <c r="Z459" s="37">
        <f t="shared" si="119"/>
        <v>2947.4730984143475</v>
      </c>
      <c r="AA459" s="37">
        <f t="shared" si="119"/>
        <v>3179.7533898862048</v>
      </c>
      <c r="AB459" s="37">
        <f t="shared" si="119"/>
        <v>3016.829484701062</v>
      </c>
      <c r="AC459" s="37">
        <f t="shared" si="119"/>
        <v>3052.3284261903727</v>
      </c>
      <c r="AD459" s="37">
        <f t="shared" si="119"/>
        <v>3151.1953212651379</v>
      </c>
      <c r="AE459" s="37">
        <f t="shared" si="119"/>
        <v>2937.1740264910122</v>
      </c>
    </row>
    <row r="460" spans="1:31" x14ac:dyDescent="0.2">
      <c r="A460" s="9" t="s">
        <v>71</v>
      </c>
      <c r="B460" s="4" t="s">
        <v>72</v>
      </c>
      <c r="C460" s="37">
        <f>+C31</f>
        <v>2932.3073199308033</v>
      </c>
      <c r="D460" s="37">
        <f t="shared" ref="D460:AE460" si="120">+D31</f>
        <v>2951.1715649014227</v>
      </c>
      <c r="E460" s="37">
        <f t="shared" si="120"/>
        <v>3263.0507845009197</v>
      </c>
      <c r="F460" s="37">
        <f t="shared" si="120"/>
        <v>3631.9797511665556</v>
      </c>
      <c r="G460" s="37">
        <f t="shared" si="120"/>
        <v>4024.8975290677263</v>
      </c>
      <c r="H460" s="37">
        <f t="shared" si="120"/>
        <v>4462.3637618866933</v>
      </c>
      <c r="I460" s="37">
        <f t="shared" si="120"/>
        <v>4849.9974690855242</v>
      </c>
      <c r="J460" s="37">
        <f t="shared" si="120"/>
        <v>5179.3125189699549</v>
      </c>
      <c r="K460" s="37">
        <f t="shared" si="120"/>
        <v>5408.2063941602137</v>
      </c>
      <c r="L460" s="37">
        <f t="shared" si="120"/>
        <v>5584.3387991949348</v>
      </c>
      <c r="M460" s="37">
        <f t="shared" si="120"/>
        <v>5670.4398992850574</v>
      </c>
      <c r="N460" s="37">
        <f t="shared" si="120"/>
        <v>5417.5916586228004</v>
      </c>
      <c r="O460" s="37">
        <f t="shared" si="120"/>
        <v>5435.9228208202285</v>
      </c>
      <c r="P460" s="37">
        <f t="shared" si="120"/>
        <v>5344.517348353359</v>
      </c>
      <c r="Q460" s="37">
        <f t="shared" si="120"/>
        <v>5486.6887246576007</v>
      </c>
      <c r="R460" s="37">
        <f t="shared" si="120"/>
        <v>5932.7774571184664</v>
      </c>
      <c r="S460" s="37">
        <f t="shared" si="120"/>
        <v>5718.0699993065818</v>
      </c>
      <c r="T460" s="37">
        <f t="shared" si="120"/>
        <v>6166.2637604909887</v>
      </c>
      <c r="U460" s="37">
        <f t="shared" si="120"/>
        <v>6402.8544427178376</v>
      </c>
      <c r="V460" s="37">
        <f t="shared" si="120"/>
        <v>6416.7019766119492</v>
      </c>
      <c r="W460" s="37">
        <f t="shared" si="120"/>
        <v>6654.9860042229948</v>
      </c>
      <c r="X460" s="37">
        <f t="shared" si="120"/>
        <v>6807.1925925039986</v>
      </c>
      <c r="Y460" s="37">
        <f t="shared" si="120"/>
        <v>7096.2906745271994</v>
      </c>
      <c r="Z460" s="37">
        <f t="shared" si="120"/>
        <v>7562.9395241202756</v>
      </c>
      <c r="AA460" s="37">
        <f t="shared" si="120"/>
        <v>7351.9352971136886</v>
      </c>
      <c r="AB460" s="37">
        <f t="shared" si="120"/>
        <v>8121.9174820607341</v>
      </c>
      <c r="AC460" s="37">
        <f t="shared" si="120"/>
        <v>8373.1124388044627</v>
      </c>
      <c r="AD460" s="37">
        <f t="shared" si="120"/>
        <v>8622.337769822665</v>
      </c>
      <c r="AE460" s="37">
        <f t="shared" si="120"/>
        <v>8993.2825766702699</v>
      </c>
    </row>
    <row r="461" spans="1:31" x14ac:dyDescent="0.2">
      <c r="A461" s="8" t="s">
        <v>115</v>
      </c>
      <c r="B461" s="4" t="s">
        <v>116</v>
      </c>
      <c r="C461" s="37">
        <f>+C53</f>
        <v>1499.1430625193848</v>
      </c>
      <c r="D461" s="37">
        <f t="shared" ref="D461:AE461" si="121">+D53</f>
        <v>1590.5686593462879</v>
      </c>
      <c r="E461" s="37">
        <f t="shared" si="121"/>
        <v>1869.6284383696366</v>
      </c>
      <c r="F461" s="37">
        <f t="shared" si="121"/>
        <v>1914.4775888015761</v>
      </c>
      <c r="G461" s="37">
        <f t="shared" si="121"/>
        <v>2052.7547581134231</v>
      </c>
      <c r="H461" s="37">
        <f t="shared" si="121"/>
        <v>2095.5136107521125</v>
      </c>
      <c r="I461" s="37">
        <f t="shared" si="121"/>
        <v>1946.7323999892913</v>
      </c>
      <c r="J461" s="37">
        <f t="shared" si="121"/>
        <v>2241.7705555544317</v>
      </c>
      <c r="K461" s="37">
        <f t="shared" si="121"/>
        <v>1887.5300890825267</v>
      </c>
      <c r="L461" s="37">
        <f t="shared" si="121"/>
        <v>2049.6373165595128</v>
      </c>
      <c r="M461" s="37">
        <f t="shared" si="121"/>
        <v>2123.6053570411041</v>
      </c>
      <c r="N461" s="37">
        <f t="shared" si="121"/>
        <v>2143.9509311950515</v>
      </c>
      <c r="O461" s="37">
        <f t="shared" si="121"/>
        <v>2082.713762084416</v>
      </c>
      <c r="P461" s="37">
        <f t="shared" si="121"/>
        <v>1939.6088099241631</v>
      </c>
      <c r="Q461" s="37">
        <f t="shared" si="121"/>
        <v>2145.3092193633693</v>
      </c>
      <c r="R461" s="37">
        <f t="shared" si="121"/>
        <v>2042.9456251365782</v>
      </c>
      <c r="S461" s="37">
        <f t="shared" si="121"/>
        <v>2089.0039956830874</v>
      </c>
      <c r="T461" s="37">
        <f t="shared" si="121"/>
        <v>2296.2733371347022</v>
      </c>
      <c r="U461" s="37">
        <f t="shared" si="121"/>
        <v>2377.6966636288603</v>
      </c>
      <c r="V461" s="37">
        <f t="shared" si="121"/>
        <v>2429.3492736167914</v>
      </c>
      <c r="W461" s="37">
        <f t="shared" si="121"/>
        <v>2734.7959371133829</v>
      </c>
      <c r="X461" s="37">
        <f t="shared" si="121"/>
        <v>2759.0012796338679</v>
      </c>
      <c r="Y461" s="37">
        <f t="shared" si="121"/>
        <v>2749.2451244441331</v>
      </c>
      <c r="Z461" s="37">
        <f t="shared" si="121"/>
        <v>2627.2912721857015</v>
      </c>
      <c r="AA461" s="37">
        <f t="shared" si="121"/>
        <v>2487.602999574854</v>
      </c>
      <c r="AB461" s="37">
        <f t="shared" si="121"/>
        <v>2693.7768041391628</v>
      </c>
      <c r="AC461" s="37">
        <f t="shared" si="121"/>
        <v>3180.2701510665065</v>
      </c>
      <c r="AD461" s="37">
        <f t="shared" si="121"/>
        <v>3497.5256897105282</v>
      </c>
      <c r="AE461" s="37">
        <f t="shared" si="121"/>
        <v>3408.8208504374898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8.6170217392553035</v>
      </c>
      <c r="X462" s="37">
        <f t="shared" si="122"/>
        <v>9.1350042713528978</v>
      </c>
      <c r="Y462" s="37">
        <f t="shared" si="122"/>
        <v>52.483299024649128</v>
      </c>
      <c r="Z462" s="37">
        <f t="shared" si="122"/>
        <v>64.816683646570539</v>
      </c>
      <c r="AA462" s="37">
        <f t="shared" si="122"/>
        <v>61.523020772954013</v>
      </c>
      <c r="AB462" s="37">
        <f t="shared" si="122"/>
        <v>54.126526045688941</v>
      </c>
      <c r="AC462" s="37">
        <f t="shared" si="122"/>
        <v>4.1678995574245485</v>
      </c>
      <c r="AD462" s="37">
        <f t="shared" si="122"/>
        <v>5.0391230226554802</v>
      </c>
      <c r="AE462" s="37">
        <f t="shared" si="122"/>
        <v>1.8882887058835032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0.18313044074143608</v>
      </c>
      <c r="U463" s="21">
        <f t="shared" si="123"/>
        <v>7.6572062568471905E-2</v>
      </c>
      <c r="V463" s="21">
        <f t="shared" si="123"/>
        <v>0.11285506501290768</v>
      </c>
      <c r="W463" s="21">
        <f t="shared" si="123"/>
        <v>0.26965269243165174</v>
      </c>
      <c r="X463" s="21">
        <f t="shared" si="123"/>
        <v>0.29348525165147199</v>
      </c>
      <c r="Y463" s="21">
        <f t="shared" si="123"/>
        <v>0.27456202275483133</v>
      </c>
      <c r="Z463" s="21">
        <f t="shared" si="123"/>
        <v>0.29650110631646726</v>
      </c>
      <c r="AA463" s="21">
        <f t="shared" si="123"/>
        <v>0.24148392383534453</v>
      </c>
      <c r="AB463" s="21">
        <f t="shared" si="123"/>
        <v>0.27283714492422345</v>
      </c>
      <c r="AC463" s="21">
        <f t="shared" si="123"/>
        <v>0.31200206002478004</v>
      </c>
      <c r="AD463" s="21">
        <f t="shared" si="123"/>
        <v>0.28133369685001453</v>
      </c>
      <c r="AE463" s="21">
        <f t="shared" si="123"/>
        <v>0.27317139278850633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0.18313044074143608</v>
      </c>
      <c r="U465" s="37">
        <f t="shared" si="125"/>
        <v>7.6572062568471905E-2</v>
      </c>
      <c r="V465" s="37">
        <f t="shared" si="125"/>
        <v>0.11285506501290768</v>
      </c>
      <c r="W465" s="37">
        <f t="shared" si="125"/>
        <v>0.26965269243165174</v>
      </c>
      <c r="X465" s="37">
        <f t="shared" si="125"/>
        <v>0.29348525165147199</v>
      </c>
      <c r="Y465" s="37">
        <f t="shared" si="125"/>
        <v>0.27456202275483133</v>
      </c>
      <c r="Z465" s="37">
        <f t="shared" si="125"/>
        <v>0.29650110631646726</v>
      </c>
      <c r="AA465" s="37">
        <f t="shared" si="125"/>
        <v>0.24148392383534453</v>
      </c>
      <c r="AB465" s="37">
        <f t="shared" si="125"/>
        <v>0.27283714492422345</v>
      </c>
      <c r="AC465" s="37">
        <f t="shared" si="125"/>
        <v>0.31200206002478004</v>
      </c>
      <c r="AD465" s="37">
        <f t="shared" si="125"/>
        <v>0.28133369685001453</v>
      </c>
      <c r="AE465" s="37">
        <f t="shared" si="125"/>
        <v>0.27317139278850633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269.42511908799707</v>
      </c>
      <c r="D471" s="28">
        <f t="shared" ref="D471:AE471" si="131">+D472+D478+D489+D497+D502+D508+D515+D520</f>
        <v>310.12708995638337</v>
      </c>
      <c r="E471" s="28">
        <f t="shared" si="131"/>
        <v>336.17541797031743</v>
      </c>
      <c r="F471" s="28">
        <f t="shared" si="131"/>
        <v>345.31637229460375</v>
      </c>
      <c r="G471" s="28">
        <f t="shared" si="131"/>
        <v>368.21985283359106</v>
      </c>
      <c r="H471" s="28">
        <f t="shared" si="131"/>
        <v>402.11150512497761</v>
      </c>
      <c r="I471" s="28">
        <f t="shared" si="131"/>
        <v>392.60495556812754</v>
      </c>
      <c r="J471" s="28">
        <f t="shared" si="131"/>
        <v>407.40118915761138</v>
      </c>
      <c r="K471" s="28">
        <f t="shared" si="131"/>
        <v>467.21010437176733</v>
      </c>
      <c r="L471" s="28">
        <f t="shared" si="131"/>
        <v>391.20392135179657</v>
      </c>
      <c r="M471" s="28">
        <f t="shared" si="131"/>
        <v>412.09782297902973</v>
      </c>
      <c r="N471" s="28">
        <f t="shared" si="131"/>
        <v>412.00825285029998</v>
      </c>
      <c r="O471" s="28">
        <f t="shared" si="131"/>
        <v>428.15961440906443</v>
      </c>
      <c r="P471" s="28">
        <f t="shared" si="131"/>
        <v>431.74265105479503</v>
      </c>
      <c r="Q471" s="28">
        <f t="shared" si="131"/>
        <v>455.55701937860317</v>
      </c>
      <c r="R471" s="28">
        <f t="shared" si="131"/>
        <v>473.1258862999191</v>
      </c>
      <c r="S471" s="28">
        <f t="shared" si="131"/>
        <v>468.57409836215334</v>
      </c>
      <c r="T471" s="28">
        <f t="shared" si="131"/>
        <v>511.07630425677866</v>
      </c>
      <c r="U471" s="28">
        <f t="shared" si="131"/>
        <v>492.53734669521111</v>
      </c>
      <c r="V471" s="28">
        <f t="shared" si="131"/>
        <v>437.44933840360227</v>
      </c>
      <c r="W471" s="28">
        <f t="shared" si="131"/>
        <v>426.04441675709944</v>
      </c>
      <c r="X471" s="28">
        <f t="shared" si="131"/>
        <v>433.51052557771754</v>
      </c>
      <c r="Y471" s="28">
        <f t="shared" si="131"/>
        <v>437.28249666548453</v>
      </c>
      <c r="Z471" s="28">
        <f t="shared" si="131"/>
        <v>443.48636200271937</v>
      </c>
      <c r="AA471" s="28">
        <f t="shared" si="131"/>
        <v>423.08039422251858</v>
      </c>
      <c r="AB471" s="28">
        <f t="shared" si="131"/>
        <v>163.30336586115217</v>
      </c>
      <c r="AC471" s="28">
        <f t="shared" si="131"/>
        <v>522.54898393807514</v>
      </c>
      <c r="AD471" s="28">
        <f t="shared" si="131"/>
        <v>451.9491177050715</v>
      </c>
      <c r="AE471" s="28">
        <f t="shared" si="131"/>
        <v>354.51742334969015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248.00734133417362</v>
      </c>
      <c r="D472" s="21">
        <f t="shared" ref="D472:AE472" si="132">+D473+D474+D475+D476+D477</f>
        <v>287.64668679068683</v>
      </c>
      <c r="E472" s="21">
        <f t="shared" si="132"/>
        <v>313.35770272040247</v>
      </c>
      <c r="F472" s="21">
        <f t="shared" si="132"/>
        <v>325.28037931832847</v>
      </c>
      <c r="G472" s="21">
        <f t="shared" si="132"/>
        <v>344.73583309163064</v>
      </c>
      <c r="H472" s="21">
        <f t="shared" si="132"/>
        <v>375.05632385047119</v>
      </c>
      <c r="I472" s="21">
        <f t="shared" si="132"/>
        <v>366.77112649928586</v>
      </c>
      <c r="J472" s="21">
        <f t="shared" si="132"/>
        <v>383.07282327496932</v>
      </c>
      <c r="K472" s="21">
        <f t="shared" si="132"/>
        <v>441.91665437543156</v>
      </c>
      <c r="L472" s="21">
        <f t="shared" si="132"/>
        <v>369.03978814383987</v>
      </c>
      <c r="M472" s="21">
        <f t="shared" si="132"/>
        <v>383.47728145015594</v>
      </c>
      <c r="N472" s="21">
        <f t="shared" si="132"/>
        <v>384.00087793830249</v>
      </c>
      <c r="O472" s="21">
        <f t="shared" si="132"/>
        <v>398.6584387204374</v>
      </c>
      <c r="P472" s="21">
        <f t="shared" si="132"/>
        <v>401.14629381462521</v>
      </c>
      <c r="Q472" s="21">
        <f t="shared" si="132"/>
        <v>422.02687198878812</v>
      </c>
      <c r="R472" s="21">
        <f t="shared" si="132"/>
        <v>437.45281084221051</v>
      </c>
      <c r="S472" s="21">
        <f t="shared" si="132"/>
        <v>427.98512578702184</v>
      </c>
      <c r="T472" s="21">
        <f t="shared" si="132"/>
        <v>470.06981217748216</v>
      </c>
      <c r="U472" s="21">
        <f t="shared" si="132"/>
        <v>453.28226019996038</v>
      </c>
      <c r="V472" s="21">
        <f t="shared" si="132"/>
        <v>399.41301519759406</v>
      </c>
      <c r="W472" s="21">
        <f t="shared" si="132"/>
        <v>383.02100102237762</v>
      </c>
      <c r="X472" s="21">
        <f t="shared" si="132"/>
        <v>385.72899808860234</v>
      </c>
      <c r="Y472" s="21">
        <f t="shared" si="132"/>
        <v>385.50187438103558</v>
      </c>
      <c r="Z472" s="21">
        <f t="shared" si="132"/>
        <v>390.35242057453172</v>
      </c>
      <c r="AA472" s="21">
        <f t="shared" si="132"/>
        <v>374.57069247673053</v>
      </c>
      <c r="AB472" s="21">
        <f t="shared" si="132"/>
        <v>116.35638409687455</v>
      </c>
      <c r="AC472" s="21">
        <f t="shared" si="132"/>
        <v>471.73201221537931</v>
      </c>
      <c r="AD472" s="21">
        <f t="shared" si="132"/>
        <v>399.46578262218424</v>
      </c>
      <c r="AE472" s="21">
        <f t="shared" si="132"/>
        <v>298.68952464971471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180.5759890322766</v>
      </c>
      <c r="D473" s="37">
        <f t="shared" si="133"/>
        <v>211.78120616957597</v>
      </c>
      <c r="E473" s="37">
        <f t="shared" si="133"/>
        <v>232.57687682352775</v>
      </c>
      <c r="F473" s="37">
        <f t="shared" si="133"/>
        <v>235.62124238213983</v>
      </c>
      <c r="G473" s="37">
        <f t="shared" si="133"/>
        <v>256.22865072582817</v>
      </c>
      <c r="H473" s="37">
        <f t="shared" si="133"/>
        <v>271.70650603878909</v>
      </c>
      <c r="I473" s="37">
        <f t="shared" si="133"/>
        <v>263.3216451943631</v>
      </c>
      <c r="J473" s="37">
        <f t="shared" si="133"/>
        <v>259.14335426768037</v>
      </c>
      <c r="K473" s="37">
        <f t="shared" si="133"/>
        <v>309.77212793122118</v>
      </c>
      <c r="L473" s="37">
        <f t="shared" si="133"/>
        <v>260.4791866077731</v>
      </c>
      <c r="M473" s="37">
        <f t="shared" si="133"/>
        <v>276.80750404507268</v>
      </c>
      <c r="N473" s="37">
        <f t="shared" si="133"/>
        <v>277.56935686364159</v>
      </c>
      <c r="O473" s="37">
        <f t="shared" si="133"/>
        <v>295.6333260482528</v>
      </c>
      <c r="P473" s="37">
        <f t="shared" si="133"/>
        <v>304.99521941205319</v>
      </c>
      <c r="Q473" s="37">
        <f t="shared" si="133"/>
        <v>326.95959471573821</v>
      </c>
      <c r="R473" s="37">
        <f t="shared" si="133"/>
        <v>315.57996071901056</v>
      </c>
      <c r="S473" s="37">
        <f t="shared" ref="D473:AE476" si="134">+S113</f>
        <v>333.32492573512184</v>
      </c>
      <c r="T473" s="37">
        <f t="shared" si="134"/>
        <v>336.73589248828216</v>
      </c>
      <c r="U473" s="37">
        <f t="shared" si="134"/>
        <v>344.95718782050034</v>
      </c>
      <c r="V473" s="37">
        <f t="shared" si="134"/>
        <v>307.33287731289045</v>
      </c>
      <c r="W473" s="37">
        <f t="shared" si="134"/>
        <v>289.83720558876053</v>
      </c>
      <c r="X473" s="37">
        <f t="shared" si="134"/>
        <v>288.88383611909865</v>
      </c>
      <c r="Y473" s="37">
        <f t="shared" si="134"/>
        <v>294.38378997367465</v>
      </c>
      <c r="Z473" s="37">
        <f t="shared" si="134"/>
        <v>287.6443523485317</v>
      </c>
      <c r="AA473" s="37">
        <f t="shared" si="134"/>
        <v>275.80300946368055</v>
      </c>
      <c r="AB473" s="37">
        <f t="shared" si="134"/>
        <v>19.009486701074561</v>
      </c>
      <c r="AC473" s="37">
        <f t="shared" si="134"/>
        <v>360.42297360072939</v>
      </c>
      <c r="AD473" s="37">
        <f t="shared" si="134"/>
        <v>284.11356017455603</v>
      </c>
      <c r="AE473" s="37">
        <f t="shared" si="134"/>
        <v>181.87220214439628</v>
      </c>
    </row>
    <row r="474" spans="1:31" x14ac:dyDescent="0.2">
      <c r="A474" s="9" t="s">
        <v>254</v>
      </c>
      <c r="B474" s="4" t="s">
        <v>255</v>
      </c>
      <c r="C474" s="37">
        <f t="shared" si="133"/>
        <v>58.740582275550011</v>
      </c>
      <c r="D474" s="37">
        <f t="shared" si="134"/>
        <v>65.314043825999988</v>
      </c>
      <c r="E474" s="37">
        <f t="shared" si="134"/>
        <v>68.368722333000008</v>
      </c>
      <c r="F474" s="37">
        <f t="shared" si="134"/>
        <v>75.386366603550002</v>
      </c>
      <c r="G474" s="37">
        <f t="shared" si="134"/>
        <v>72.3737452644</v>
      </c>
      <c r="H474" s="37">
        <f t="shared" si="134"/>
        <v>85.371623665199991</v>
      </c>
      <c r="I474" s="37">
        <f t="shared" si="134"/>
        <v>79.420165491899994</v>
      </c>
      <c r="J474" s="37">
        <f t="shared" si="134"/>
        <v>93.482754299850001</v>
      </c>
      <c r="K474" s="37">
        <f t="shared" si="134"/>
        <v>100.13221389045</v>
      </c>
      <c r="L474" s="37">
        <f t="shared" si="134"/>
        <v>76.224558580349992</v>
      </c>
      <c r="M474" s="37">
        <f t="shared" si="134"/>
        <v>68.651316987149997</v>
      </c>
      <c r="N474" s="37">
        <f t="shared" si="134"/>
        <v>69.716765239349996</v>
      </c>
      <c r="O474" s="37">
        <f t="shared" si="134"/>
        <v>63.139614463649991</v>
      </c>
      <c r="P474" s="37">
        <f t="shared" si="134"/>
        <v>53.647237895400004</v>
      </c>
      <c r="Q474" s="37">
        <f t="shared" si="134"/>
        <v>47.101076611800003</v>
      </c>
      <c r="R474" s="37">
        <f t="shared" si="134"/>
        <v>72.946313023199991</v>
      </c>
      <c r="S474" s="37">
        <f t="shared" si="134"/>
        <v>40.461946851899995</v>
      </c>
      <c r="T474" s="37">
        <f t="shared" si="134"/>
        <v>60.6390575892</v>
      </c>
      <c r="U474" s="37">
        <f t="shared" si="134"/>
        <v>51.786392679300008</v>
      </c>
      <c r="V474" s="37">
        <f t="shared" si="134"/>
        <v>47.500250783849999</v>
      </c>
      <c r="W474" s="37">
        <f t="shared" si="134"/>
        <v>45.986930586300005</v>
      </c>
      <c r="X474" s="37">
        <f t="shared" si="134"/>
        <v>49.297641325650005</v>
      </c>
      <c r="Y474" s="37">
        <f t="shared" si="134"/>
        <v>45.891010729800001</v>
      </c>
      <c r="Z474" s="37">
        <f t="shared" si="134"/>
        <v>57.788024316000005</v>
      </c>
      <c r="AA474" s="37">
        <f t="shared" si="134"/>
        <v>53.538774673049993</v>
      </c>
      <c r="AB474" s="37">
        <f t="shared" si="134"/>
        <v>54.656609923799991</v>
      </c>
      <c r="AC474" s="37">
        <f t="shared" si="134"/>
        <v>66.017210158649988</v>
      </c>
      <c r="AD474" s="37">
        <f t="shared" si="134"/>
        <v>66.159472463628205</v>
      </c>
      <c r="AE474" s="37">
        <f t="shared" si="134"/>
        <v>66.159560105318405</v>
      </c>
    </row>
    <row r="475" spans="1:31" x14ac:dyDescent="0.2">
      <c r="A475" s="9" t="s">
        <v>256</v>
      </c>
      <c r="B475" s="4" t="s">
        <v>257</v>
      </c>
      <c r="C475" s="37">
        <f t="shared" si="133"/>
        <v>8.6907700263469891</v>
      </c>
      <c r="D475" s="37">
        <f t="shared" si="134"/>
        <v>10.551436795110861</v>
      </c>
      <c r="E475" s="37">
        <f t="shared" si="134"/>
        <v>12.412103563874734</v>
      </c>
      <c r="F475" s="37">
        <f t="shared" si="134"/>
        <v>14.272770332638606</v>
      </c>
      <c r="G475" s="37">
        <f t="shared" si="134"/>
        <v>16.133437101402478</v>
      </c>
      <c r="H475" s="37">
        <f t="shared" si="134"/>
        <v>17.978194146482107</v>
      </c>
      <c r="I475" s="37">
        <f t="shared" si="134"/>
        <v>24.029315813022798</v>
      </c>
      <c r="J475" s="37">
        <f t="shared" si="134"/>
        <v>30.446714707438961</v>
      </c>
      <c r="K475" s="37">
        <f t="shared" si="134"/>
        <v>32.012312553760324</v>
      </c>
      <c r="L475" s="37">
        <f t="shared" si="134"/>
        <v>32.336042955716792</v>
      </c>
      <c r="M475" s="37">
        <f t="shared" si="134"/>
        <v>38.018460417933284</v>
      </c>
      <c r="N475" s="37">
        <f t="shared" si="134"/>
        <v>36.714755835310861</v>
      </c>
      <c r="O475" s="37">
        <f t="shared" si="134"/>
        <v>39.885498208534585</v>
      </c>
      <c r="P475" s="37">
        <f t="shared" si="134"/>
        <v>42.503836507172011</v>
      </c>
      <c r="Q475" s="37">
        <f t="shared" si="134"/>
        <v>47.966200661249893</v>
      </c>
      <c r="R475" s="37">
        <f t="shared" si="134"/>
        <v>48.92653709999999</v>
      </c>
      <c r="S475" s="37">
        <f t="shared" si="134"/>
        <v>54.198253199999989</v>
      </c>
      <c r="T475" s="37">
        <f t="shared" si="134"/>
        <v>72.694862099999995</v>
      </c>
      <c r="U475" s="37">
        <f t="shared" si="134"/>
        <v>56.538679700159996</v>
      </c>
      <c r="V475" s="37">
        <f t="shared" si="134"/>
        <v>44.579887100853654</v>
      </c>
      <c r="W475" s="37">
        <f t="shared" si="134"/>
        <v>47.19686484731708</v>
      </c>
      <c r="X475" s="37">
        <f t="shared" si="134"/>
        <v>47.547520643853652</v>
      </c>
      <c r="Y475" s="37">
        <f t="shared" si="134"/>
        <v>45.227073677560973</v>
      </c>
      <c r="Z475" s="37">
        <f t="shared" si="134"/>
        <v>44.920043909999997</v>
      </c>
      <c r="AA475" s="37">
        <f t="shared" si="134"/>
        <v>45.228908340000004</v>
      </c>
      <c r="AB475" s="37">
        <f t="shared" si="134"/>
        <v>42.690287471999994</v>
      </c>
      <c r="AC475" s="37">
        <f t="shared" si="134"/>
        <v>45.291828455999983</v>
      </c>
      <c r="AD475" s="37">
        <f t="shared" si="134"/>
        <v>49.192749983999995</v>
      </c>
      <c r="AE475" s="37">
        <f t="shared" si="134"/>
        <v>50.657762399999996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5.3149761368752806</v>
      </c>
      <c r="D489" s="21">
        <f t="shared" ref="D489:AE489" si="141">+D490+D491+D492+D493+D494+D495+D496</f>
        <v>6.4332294817332194</v>
      </c>
      <c r="E489" s="21">
        <f t="shared" si="141"/>
        <v>5.9446683948502468</v>
      </c>
      <c r="F489" s="21">
        <f t="shared" si="141"/>
        <v>3.0779200312594734</v>
      </c>
      <c r="G489" s="21">
        <f t="shared" si="141"/>
        <v>5.7652964434208771</v>
      </c>
      <c r="H489" s="21">
        <f t="shared" si="141"/>
        <v>9.0612287958076188</v>
      </c>
      <c r="I489" s="21">
        <f t="shared" si="141"/>
        <v>7.1097926647633933</v>
      </c>
      <c r="J489" s="21">
        <f t="shared" si="141"/>
        <v>5.3180199495539657</v>
      </c>
      <c r="K489" s="21">
        <f t="shared" si="141"/>
        <v>6.1492439022976457</v>
      </c>
      <c r="L489" s="21">
        <f t="shared" si="141"/>
        <v>4.5192165182339599</v>
      </c>
      <c r="M489" s="21">
        <f t="shared" si="141"/>
        <v>8.538805668263338</v>
      </c>
      <c r="N489" s="21">
        <f t="shared" si="141"/>
        <v>7.4966575565357161</v>
      </c>
      <c r="O489" s="21">
        <f t="shared" si="141"/>
        <v>8.8503599096569623</v>
      </c>
      <c r="P489" s="21">
        <f t="shared" si="141"/>
        <v>9.7101719595369715</v>
      </c>
      <c r="Q489" s="21">
        <f t="shared" si="141"/>
        <v>11.168936530937755</v>
      </c>
      <c r="R489" s="21">
        <f t="shared" si="141"/>
        <v>11.65952063611004</v>
      </c>
      <c r="S489" s="21">
        <f t="shared" si="141"/>
        <v>16.088182464508424</v>
      </c>
      <c r="T489" s="21">
        <f t="shared" si="141"/>
        <v>15.225111508183057</v>
      </c>
      <c r="U489" s="21">
        <f t="shared" si="141"/>
        <v>12.264967730171998</v>
      </c>
      <c r="V489" s="21">
        <f t="shared" si="141"/>
        <v>11.429008916035217</v>
      </c>
      <c r="W489" s="21">
        <f t="shared" si="141"/>
        <v>13.861396407451625</v>
      </c>
      <c r="X489" s="21">
        <f t="shared" si="141"/>
        <v>13.687594756007554</v>
      </c>
      <c r="Y489" s="21">
        <f t="shared" si="141"/>
        <v>16.998188610138769</v>
      </c>
      <c r="Z489" s="21">
        <f t="shared" si="141"/>
        <v>17.536612616189068</v>
      </c>
      <c r="AA489" s="21">
        <f t="shared" si="141"/>
        <v>12.978131709454628</v>
      </c>
      <c r="AB489" s="21">
        <f t="shared" si="141"/>
        <v>11.213861035663067</v>
      </c>
      <c r="AC489" s="21">
        <f t="shared" si="141"/>
        <v>10.662185839668995</v>
      </c>
      <c r="AD489" s="21">
        <f t="shared" si="141"/>
        <v>11.652933567781897</v>
      </c>
      <c r="AE489" s="21">
        <f t="shared" si="141"/>
        <v>12.404271960867462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1.0790625408005288</v>
      </c>
      <c r="F490" s="37">
        <f t="shared" si="142"/>
        <v>1.1654952524984115</v>
      </c>
      <c r="G490" s="37">
        <f t="shared" si="142"/>
        <v>1.8156672344387059</v>
      </c>
      <c r="H490" s="37">
        <f t="shared" si="142"/>
        <v>2.7620820432644297</v>
      </c>
      <c r="I490" s="37">
        <f t="shared" si="142"/>
        <v>2.1664160036436981</v>
      </c>
      <c r="J490" s="37">
        <f t="shared" si="142"/>
        <v>1.7252116732315892</v>
      </c>
      <c r="K490" s="37">
        <f t="shared" si="142"/>
        <v>2.584092951869021</v>
      </c>
      <c r="L490" s="37">
        <f t="shared" si="142"/>
        <v>4.5192165182339599</v>
      </c>
      <c r="M490" s="37">
        <f t="shared" si="142"/>
        <v>8.538805668263338</v>
      </c>
      <c r="N490" s="37">
        <f t="shared" si="142"/>
        <v>7.4966575565357161</v>
      </c>
      <c r="O490" s="37">
        <f t="shared" si="142"/>
        <v>8.8503599096569623</v>
      </c>
      <c r="P490" s="37">
        <f t="shared" si="142"/>
        <v>9.7101719595369715</v>
      </c>
      <c r="Q490" s="37">
        <f t="shared" si="142"/>
        <v>11.168936530937755</v>
      </c>
      <c r="R490" s="37">
        <f t="shared" si="142"/>
        <v>11.65952063611004</v>
      </c>
      <c r="S490" s="37">
        <f t="shared" ref="D490:AE495" si="143">+S142</f>
        <v>16.088182464508424</v>
      </c>
      <c r="T490" s="37">
        <f t="shared" si="143"/>
        <v>15.225111508183057</v>
      </c>
      <c r="U490" s="37">
        <f t="shared" si="143"/>
        <v>12.264967730171998</v>
      </c>
      <c r="V490" s="37">
        <f t="shared" si="143"/>
        <v>11.429008916035217</v>
      </c>
      <c r="W490" s="37">
        <f t="shared" si="143"/>
        <v>13.861396407451625</v>
      </c>
      <c r="X490" s="37">
        <f t="shared" si="143"/>
        <v>13.687594756007554</v>
      </c>
      <c r="Y490" s="37">
        <f t="shared" si="143"/>
        <v>16.998188610138769</v>
      </c>
      <c r="Z490" s="37">
        <f t="shared" si="143"/>
        <v>17.536612616189068</v>
      </c>
      <c r="AA490" s="37">
        <f t="shared" si="143"/>
        <v>12.978131709454628</v>
      </c>
      <c r="AB490" s="37">
        <f t="shared" si="143"/>
        <v>11.213861035663067</v>
      </c>
      <c r="AC490" s="37">
        <f t="shared" si="143"/>
        <v>10.662185839668995</v>
      </c>
      <c r="AD490" s="37">
        <f t="shared" si="143"/>
        <v>11.652933567781897</v>
      </c>
      <c r="AE490" s="37">
        <f t="shared" si="143"/>
        <v>12.404271960867462</v>
      </c>
    </row>
    <row r="491" spans="1:31" x14ac:dyDescent="0.2">
      <c r="A491" s="9" t="s">
        <v>310</v>
      </c>
      <c r="B491" s="4" t="s">
        <v>311</v>
      </c>
      <c r="C491" s="37">
        <f t="shared" si="142"/>
        <v>5.3149761368752806</v>
      </c>
      <c r="D491" s="37">
        <f t="shared" si="143"/>
        <v>6.4332294817332194</v>
      </c>
      <c r="E491" s="37">
        <f t="shared" si="143"/>
        <v>4.8656058540497185</v>
      </c>
      <c r="F491" s="37">
        <f t="shared" si="143"/>
        <v>1.912424778761062</v>
      </c>
      <c r="G491" s="37">
        <f t="shared" si="143"/>
        <v>3.949629208982171</v>
      </c>
      <c r="H491" s="37">
        <f t="shared" si="143"/>
        <v>6.299146752543189</v>
      </c>
      <c r="I491" s="37">
        <f t="shared" si="143"/>
        <v>4.9433766611196956</v>
      </c>
      <c r="J491" s="37">
        <f t="shared" si="143"/>
        <v>3.5928082763223763</v>
      </c>
      <c r="K491" s="37">
        <f t="shared" si="143"/>
        <v>3.5651509504286247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16.10280161694816</v>
      </c>
      <c r="D497" s="21">
        <f t="shared" ref="D497:AE497" si="144">+D498+D499+D501</f>
        <v>16.047173683963312</v>
      </c>
      <c r="E497" s="21">
        <f t="shared" si="144"/>
        <v>16.873046855064736</v>
      </c>
      <c r="F497" s="21">
        <f t="shared" si="144"/>
        <v>16.958072945015815</v>
      </c>
      <c r="G497" s="21">
        <f t="shared" si="144"/>
        <v>17.718723298539519</v>
      </c>
      <c r="H497" s="21">
        <f t="shared" si="144"/>
        <v>17.993952478698823</v>
      </c>
      <c r="I497" s="21">
        <f t="shared" si="144"/>
        <v>18.724036404078266</v>
      </c>
      <c r="J497" s="21">
        <f t="shared" si="144"/>
        <v>19.010345933088125</v>
      </c>
      <c r="K497" s="21">
        <f t="shared" si="144"/>
        <v>19.14420609403809</v>
      </c>
      <c r="L497" s="21">
        <f t="shared" si="144"/>
        <v>17.644916689722699</v>
      </c>
      <c r="M497" s="21">
        <f t="shared" si="144"/>
        <v>20.081735860610422</v>
      </c>
      <c r="N497" s="21">
        <f t="shared" si="144"/>
        <v>20.510717355461804</v>
      </c>
      <c r="O497" s="21">
        <f t="shared" si="144"/>
        <v>20.650815778970074</v>
      </c>
      <c r="P497" s="21">
        <f t="shared" si="144"/>
        <v>20.886185280632823</v>
      </c>
      <c r="Q497" s="21">
        <f t="shared" si="144"/>
        <v>22.361210858877335</v>
      </c>
      <c r="R497" s="21">
        <f t="shared" si="144"/>
        <v>24.0135548215986</v>
      </c>
      <c r="S497" s="21">
        <f t="shared" si="144"/>
        <v>24.500790110623111</v>
      </c>
      <c r="T497" s="21">
        <f t="shared" si="144"/>
        <v>25.781380571113463</v>
      </c>
      <c r="U497" s="21">
        <f t="shared" si="144"/>
        <v>26.990118765078741</v>
      </c>
      <c r="V497" s="21">
        <f t="shared" si="144"/>
        <v>26.607314289972969</v>
      </c>
      <c r="W497" s="21">
        <f t="shared" si="144"/>
        <v>29.162019327270187</v>
      </c>
      <c r="X497" s="21">
        <f t="shared" si="144"/>
        <v>34.093932733107614</v>
      </c>
      <c r="Y497" s="21">
        <f t="shared" si="144"/>
        <v>34.782433674310191</v>
      </c>
      <c r="Z497" s="21">
        <f t="shared" si="144"/>
        <v>35.597328811998558</v>
      </c>
      <c r="AA497" s="21">
        <f t="shared" si="144"/>
        <v>35.531570036333441</v>
      </c>
      <c r="AB497" s="21">
        <f t="shared" si="144"/>
        <v>35.733120728614558</v>
      </c>
      <c r="AC497" s="21">
        <f t="shared" si="144"/>
        <v>40.154785883026868</v>
      </c>
      <c r="AD497" s="21">
        <f t="shared" si="144"/>
        <v>40.830401515105414</v>
      </c>
      <c r="AE497" s="21">
        <f t="shared" si="144"/>
        <v>43.423626739108002</v>
      </c>
    </row>
    <row r="498" spans="1:31" x14ac:dyDescent="0.2">
      <c r="A498" s="9" t="s">
        <v>323</v>
      </c>
      <c r="B498" s="4" t="s">
        <v>324</v>
      </c>
      <c r="C498" s="37">
        <f>+C150</f>
        <v>13.429300467649007</v>
      </c>
      <c r="D498" s="37">
        <f t="shared" ref="D498:AE498" si="145">+D150</f>
        <v>13.6947717590149</v>
      </c>
      <c r="E498" s="37">
        <f t="shared" si="145"/>
        <v>13.967710965049182</v>
      </c>
      <c r="F498" s="37">
        <f t="shared" si="145"/>
        <v>14.248250090860713</v>
      </c>
      <c r="G498" s="37">
        <f t="shared" si="145"/>
        <v>14.536528287879202</v>
      </c>
      <c r="H498" s="37">
        <f t="shared" si="145"/>
        <v>14.832691958739867</v>
      </c>
      <c r="I498" s="37">
        <f t="shared" si="145"/>
        <v>15.136894874770686</v>
      </c>
      <c r="J498" s="37">
        <f t="shared" si="145"/>
        <v>15.449298306276241</v>
      </c>
      <c r="K498" s="37">
        <f t="shared" si="145"/>
        <v>15.770071165841665</v>
      </c>
      <c r="L498" s="37">
        <f t="shared" si="145"/>
        <v>16.735438621667573</v>
      </c>
      <c r="M498" s="37">
        <f t="shared" si="145"/>
        <v>16.633017336707766</v>
      </c>
      <c r="N498" s="37">
        <f t="shared" si="145"/>
        <v>16.988194737817118</v>
      </c>
      <c r="O498" s="37">
        <f t="shared" si="145"/>
        <v>16.993131332713855</v>
      </c>
      <c r="P498" s="37">
        <f t="shared" si="145"/>
        <v>17.307847047754318</v>
      </c>
      <c r="Q498" s="37">
        <f t="shared" si="145"/>
        <v>18.477496602004361</v>
      </c>
      <c r="R498" s="37">
        <f t="shared" si="145"/>
        <v>19.689088748585824</v>
      </c>
      <c r="S498" s="37">
        <f t="shared" si="145"/>
        <v>20.766139001575496</v>
      </c>
      <c r="T498" s="37">
        <f t="shared" si="145"/>
        <v>22.264821410814523</v>
      </c>
      <c r="U498" s="37">
        <f t="shared" si="145"/>
        <v>23.518664901516619</v>
      </c>
      <c r="V498" s="37">
        <f t="shared" si="145"/>
        <v>24.108040851576323</v>
      </c>
      <c r="W498" s="37">
        <f t="shared" si="145"/>
        <v>25.737249052176228</v>
      </c>
      <c r="X498" s="37">
        <f t="shared" si="145"/>
        <v>30.780401625888739</v>
      </c>
      <c r="Y498" s="37">
        <f t="shared" si="145"/>
        <v>31.617629695837653</v>
      </c>
      <c r="Z498" s="37">
        <f t="shared" si="145"/>
        <v>31.377928524013157</v>
      </c>
      <c r="AA498" s="37">
        <f t="shared" si="145"/>
        <v>31.902357547357152</v>
      </c>
      <c r="AB498" s="37">
        <f t="shared" si="145"/>
        <v>31.864213555314155</v>
      </c>
      <c r="AC498" s="37">
        <f t="shared" si="145"/>
        <v>36.586851200837998</v>
      </c>
      <c r="AD498" s="37">
        <f t="shared" si="145"/>
        <v>38.074125165335282</v>
      </c>
      <c r="AE498" s="37">
        <f t="shared" si="145"/>
        <v>40.186035546959332</v>
      </c>
    </row>
    <row r="499" spans="1:31" x14ac:dyDescent="0.2">
      <c r="A499" s="9" t="s">
        <v>325</v>
      </c>
      <c r="B499" s="4" t="s">
        <v>326</v>
      </c>
      <c r="C499" s="37">
        <f>+C151</f>
        <v>2.6735011492991516</v>
      </c>
      <c r="D499" s="37">
        <f t="shared" ref="D499:AE499" si="146">+D151</f>
        <v>2.3524019249484125</v>
      </c>
      <c r="E499" s="37">
        <f t="shared" si="146"/>
        <v>2.9053358900155541</v>
      </c>
      <c r="F499" s="37">
        <f t="shared" si="146"/>
        <v>2.7098228541551008</v>
      </c>
      <c r="G499" s="37">
        <f t="shared" si="146"/>
        <v>3.1821950106603163</v>
      </c>
      <c r="H499" s="37">
        <f t="shared" si="146"/>
        <v>3.1612605199589572</v>
      </c>
      <c r="I499" s="37">
        <f t="shared" si="146"/>
        <v>3.5871415293075808</v>
      </c>
      <c r="J499" s="37">
        <f t="shared" si="146"/>
        <v>3.5610476268118836</v>
      </c>
      <c r="K499" s="37">
        <f t="shared" si="146"/>
        <v>3.3741349281964248</v>
      </c>
      <c r="L499" s="37">
        <f t="shared" si="146"/>
        <v>0.90947806805512443</v>
      </c>
      <c r="M499" s="37">
        <f t="shared" si="146"/>
        <v>3.4487185239026563</v>
      </c>
      <c r="N499" s="37">
        <f t="shared" si="146"/>
        <v>3.5225226176446864</v>
      </c>
      <c r="O499" s="37">
        <f t="shared" si="146"/>
        <v>3.6576844462562184</v>
      </c>
      <c r="P499" s="37">
        <f t="shared" si="146"/>
        <v>3.5783382328785054</v>
      </c>
      <c r="Q499" s="37">
        <f t="shared" si="146"/>
        <v>3.8837142568729748</v>
      </c>
      <c r="R499" s="37">
        <f t="shared" si="146"/>
        <v>4.3244660730127764</v>
      </c>
      <c r="S499" s="37">
        <f t="shared" si="146"/>
        <v>3.7346511090476135</v>
      </c>
      <c r="T499" s="37">
        <f t="shared" si="146"/>
        <v>3.5165591602989408</v>
      </c>
      <c r="U499" s="37">
        <f t="shared" si="146"/>
        <v>3.4714538635621199</v>
      </c>
      <c r="V499" s="37">
        <f t="shared" si="146"/>
        <v>2.4992734383966448</v>
      </c>
      <c r="W499" s="37">
        <f t="shared" si="146"/>
        <v>3.4247702750939588</v>
      </c>
      <c r="X499" s="37">
        <f t="shared" si="146"/>
        <v>3.3135311072188731</v>
      </c>
      <c r="Y499" s="37">
        <f t="shared" si="146"/>
        <v>3.1648039784725368</v>
      </c>
      <c r="Z499" s="37">
        <f t="shared" si="146"/>
        <v>4.2194002879853993</v>
      </c>
      <c r="AA499" s="37">
        <f t="shared" si="146"/>
        <v>3.6292124889762882</v>
      </c>
      <c r="AB499" s="37">
        <f t="shared" si="146"/>
        <v>3.8689071733004035</v>
      </c>
      <c r="AC499" s="37">
        <f t="shared" si="146"/>
        <v>3.5679346821888722</v>
      </c>
      <c r="AD499" s="37">
        <f t="shared" si="146"/>
        <v>2.7562763497701344</v>
      </c>
      <c r="AE499" s="37">
        <f t="shared" si="146"/>
        <v>3.2375911921486678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14.086315229244875</v>
      </c>
      <c r="D524" s="28">
        <f t="shared" si="148"/>
        <v>15.92197512388155</v>
      </c>
      <c r="E524" s="28">
        <f t="shared" si="148"/>
        <v>17.288719834376032</v>
      </c>
      <c r="F524" s="28">
        <f t="shared" si="148"/>
        <v>17.354737265649238</v>
      </c>
      <c r="G524" s="28">
        <f t="shared" si="148"/>
        <v>16.450876724476913</v>
      </c>
      <c r="H524" s="28">
        <f t="shared" si="148"/>
        <v>18.373873650710273</v>
      </c>
      <c r="I524" s="28">
        <f t="shared" si="148"/>
        <v>24.29877643774136</v>
      </c>
      <c r="J524" s="28">
        <f t="shared" si="148"/>
        <v>17.043313442888024</v>
      </c>
      <c r="K524" s="28">
        <f t="shared" si="148"/>
        <v>19.329519586568306</v>
      </c>
      <c r="L524" s="28">
        <f t="shared" si="148"/>
        <v>22.217467160280226</v>
      </c>
      <c r="M524" s="28">
        <f t="shared" si="148"/>
        <v>24.713783769594343</v>
      </c>
      <c r="N524" s="28">
        <f t="shared" si="148"/>
        <v>22.308428027057928</v>
      </c>
      <c r="O524" s="28">
        <f t="shared" si="148"/>
        <v>25.178797375590566</v>
      </c>
      <c r="P524" s="28">
        <f t="shared" si="148"/>
        <v>28.003383721976494</v>
      </c>
      <c r="Q524" s="28">
        <f t="shared" si="148"/>
        <v>28.667780768653973</v>
      </c>
      <c r="R524" s="28">
        <f t="shared" si="148"/>
        <v>24.088989756389026</v>
      </c>
      <c r="S524" s="28">
        <f t="shared" si="148"/>
        <v>25.463313978034755</v>
      </c>
      <c r="T524" s="28">
        <f t="shared" si="148"/>
        <v>25.185262699203939</v>
      </c>
      <c r="U524" s="28">
        <f t="shared" si="148"/>
        <v>27.9695598894087</v>
      </c>
      <c r="V524" s="28">
        <f t="shared" si="148"/>
        <v>24.586675749810162</v>
      </c>
      <c r="W524" s="28">
        <f t="shared" si="148"/>
        <v>30.780749571405874</v>
      </c>
      <c r="X524" s="28">
        <f t="shared" si="148"/>
        <v>30.505244405321516</v>
      </c>
      <c r="Y524" s="28">
        <f t="shared" si="148"/>
        <v>30.376008240018763</v>
      </c>
      <c r="Z524" s="28">
        <f t="shared" si="148"/>
        <v>32.66994484639762</v>
      </c>
      <c r="AA524" s="28">
        <f t="shared" si="148"/>
        <v>31.127982270418233</v>
      </c>
      <c r="AB524" s="28">
        <f t="shared" si="148"/>
        <v>35.333355924392457</v>
      </c>
      <c r="AC524" s="28">
        <f t="shared" si="148"/>
        <v>29.126621227595468</v>
      </c>
      <c r="AD524" s="28">
        <f t="shared" si="148"/>
        <v>29.46948972173405</v>
      </c>
      <c r="AE524" s="28">
        <f t="shared" si="148"/>
        <v>29.84099154614481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14.086315229244875</v>
      </c>
      <c r="D552" s="35">
        <f t="shared" ref="D552:AE552" si="158">+D294</f>
        <v>15.92197512388155</v>
      </c>
      <c r="E552" s="35">
        <f t="shared" si="158"/>
        <v>17.288719834376032</v>
      </c>
      <c r="F552" s="35">
        <f t="shared" si="158"/>
        <v>17.354737265649238</v>
      </c>
      <c r="G552" s="35">
        <f t="shared" si="158"/>
        <v>16.450876724476913</v>
      </c>
      <c r="H552" s="35">
        <f t="shared" si="158"/>
        <v>18.373873650710273</v>
      </c>
      <c r="I552" s="35">
        <f t="shared" si="158"/>
        <v>24.29877643774136</v>
      </c>
      <c r="J552" s="35">
        <f t="shared" si="158"/>
        <v>17.043313442888024</v>
      </c>
      <c r="K552" s="35">
        <f t="shared" si="158"/>
        <v>19.329519586568306</v>
      </c>
      <c r="L552" s="35">
        <f t="shared" si="158"/>
        <v>22.217467160280226</v>
      </c>
      <c r="M552" s="35">
        <f t="shared" si="158"/>
        <v>24.713783769594343</v>
      </c>
      <c r="N552" s="35">
        <f t="shared" si="158"/>
        <v>22.308428027057928</v>
      </c>
      <c r="O552" s="35">
        <f t="shared" si="158"/>
        <v>25.178797375590566</v>
      </c>
      <c r="P552" s="35">
        <f t="shared" si="158"/>
        <v>28.003383721976494</v>
      </c>
      <c r="Q552" s="35">
        <f t="shared" si="158"/>
        <v>28.667780768653973</v>
      </c>
      <c r="R552" s="35">
        <f t="shared" si="158"/>
        <v>24.088989756389026</v>
      </c>
      <c r="S552" s="35">
        <f t="shared" si="158"/>
        <v>25.463313978034755</v>
      </c>
      <c r="T552" s="35">
        <f t="shared" si="158"/>
        <v>25.185262699203939</v>
      </c>
      <c r="U552" s="35">
        <f t="shared" si="158"/>
        <v>27.9695598894087</v>
      </c>
      <c r="V552" s="35">
        <f t="shared" si="158"/>
        <v>24.586675749810162</v>
      </c>
      <c r="W552" s="35">
        <f t="shared" si="158"/>
        <v>30.780749571405874</v>
      </c>
      <c r="X552" s="35">
        <f t="shared" si="158"/>
        <v>30.505244405321516</v>
      </c>
      <c r="Y552" s="35">
        <f t="shared" si="158"/>
        <v>30.376008240018763</v>
      </c>
      <c r="Z552" s="35">
        <f t="shared" si="158"/>
        <v>32.66994484639762</v>
      </c>
      <c r="AA552" s="35">
        <f t="shared" si="158"/>
        <v>31.127982270418233</v>
      </c>
      <c r="AB552" s="35">
        <f t="shared" si="158"/>
        <v>35.333355924392457</v>
      </c>
      <c r="AC552" s="35">
        <f t="shared" si="158"/>
        <v>29.126621227595468</v>
      </c>
      <c r="AD552" s="35">
        <f t="shared" si="158"/>
        <v>29.46948972173405</v>
      </c>
      <c r="AE552" s="35">
        <f t="shared" si="158"/>
        <v>29.84099154614481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836.52191903574032</v>
      </c>
      <c r="D555" s="28">
        <f t="shared" ref="D555:AE555" si="161">+D556+D559+D562+D565+D568++D571+D574+D575</f>
        <v>944.83247091463443</v>
      </c>
      <c r="E555" s="28">
        <f t="shared" si="161"/>
        <v>983.49819906750918</v>
      </c>
      <c r="F555" s="28">
        <f t="shared" si="161"/>
        <v>954.42195065054557</v>
      </c>
      <c r="G555" s="28">
        <f t="shared" si="161"/>
        <v>1048.5742836387556</v>
      </c>
      <c r="H555" s="28">
        <f t="shared" si="161"/>
        <v>994.113105878071</v>
      </c>
      <c r="I555" s="28">
        <f t="shared" si="161"/>
        <v>1036.4038672584538</v>
      </c>
      <c r="J555" s="28">
        <f t="shared" si="161"/>
        <v>1046.8313075060496</v>
      </c>
      <c r="K555" s="28">
        <f t="shared" si="161"/>
        <v>1092.5879595127367</v>
      </c>
      <c r="L555" s="28">
        <f t="shared" si="161"/>
        <v>1121.1646663492897</v>
      </c>
      <c r="M555" s="28">
        <f t="shared" si="161"/>
        <v>1158.4595845466117</v>
      </c>
      <c r="N555" s="28">
        <f t="shared" si="161"/>
        <v>1162.3943462086399</v>
      </c>
      <c r="O555" s="28">
        <f t="shared" si="161"/>
        <v>1032.0276147347017</v>
      </c>
      <c r="P555" s="28">
        <f t="shared" si="161"/>
        <v>1144.6142111364863</v>
      </c>
      <c r="Q555" s="28">
        <f t="shared" si="161"/>
        <v>1102.222388916196</v>
      </c>
      <c r="R555" s="28">
        <f t="shared" si="161"/>
        <v>1178.9649975373907</v>
      </c>
      <c r="S555" s="28">
        <f t="shared" si="161"/>
        <v>1298.6923416630275</v>
      </c>
      <c r="T555" s="28">
        <f t="shared" si="161"/>
        <v>1296.9975190599364</v>
      </c>
      <c r="U555" s="28">
        <f t="shared" si="161"/>
        <v>1127.4627507798048</v>
      </c>
      <c r="V555" s="28">
        <f t="shared" si="161"/>
        <v>1229.1520055212673</v>
      </c>
      <c r="W555" s="28">
        <f t="shared" si="161"/>
        <v>1149.3176353779563</v>
      </c>
      <c r="X555" s="28">
        <f t="shared" si="161"/>
        <v>1132.5930218705587</v>
      </c>
      <c r="Y555" s="28">
        <f t="shared" si="161"/>
        <v>1079.3172680024481</v>
      </c>
      <c r="Z555" s="28">
        <f t="shared" si="161"/>
        <v>1092.9690619775145</v>
      </c>
      <c r="AA555" s="28">
        <f t="shared" si="161"/>
        <v>1437.2464701002209</v>
      </c>
      <c r="AB555" s="28">
        <f t="shared" si="161"/>
        <v>1082.7471100870434</v>
      </c>
      <c r="AC555" s="28">
        <f t="shared" si="161"/>
        <v>1121.8574348415946</v>
      </c>
      <c r="AD555" s="28">
        <f t="shared" si="161"/>
        <v>1750.7558155536065</v>
      </c>
      <c r="AE555" s="28">
        <f t="shared" si="161"/>
        <v>1125.0455313729688</v>
      </c>
    </row>
    <row r="556" spans="1:31" x14ac:dyDescent="0.2">
      <c r="A556" s="9" t="s">
        <v>549</v>
      </c>
      <c r="B556" s="4" t="s">
        <v>550</v>
      </c>
      <c r="C556" s="21">
        <f>+C557+C558</f>
        <v>492.73746936739008</v>
      </c>
      <c r="D556" s="21">
        <f t="shared" ref="D556:AE556" si="162">+D557+D558</f>
        <v>600.49718067928359</v>
      </c>
      <c r="E556" s="21">
        <f t="shared" si="162"/>
        <v>633.24763875556926</v>
      </c>
      <c r="F556" s="21">
        <f t="shared" si="162"/>
        <v>598.25612026201702</v>
      </c>
      <c r="G556" s="21">
        <f t="shared" si="162"/>
        <v>686.49318317363816</v>
      </c>
      <c r="H556" s="21">
        <f t="shared" si="162"/>
        <v>626.11673533636474</v>
      </c>
      <c r="I556" s="21">
        <f t="shared" si="162"/>
        <v>662.49222664015849</v>
      </c>
      <c r="J556" s="21">
        <f t="shared" si="162"/>
        <v>667.00439681116552</v>
      </c>
      <c r="K556" s="21">
        <f t="shared" si="162"/>
        <v>706.84577874126376</v>
      </c>
      <c r="L556" s="21">
        <f t="shared" si="162"/>
        <v>729.50721550122796</v>
      </c>
      <c r="M556" s="21">
        <f t="shared" si="162"/>
        <v>760.88686362196108</v>
      </c>
      <c r="N556" s="21">
        <f t="shared" si="162"/>
        <v>758.90635520740045</v>
      </c>
      <c r="O556" s="21">
        <f t="shared" si="162"/>
        <v>788.24020952058095</v>
      </c>
      <c r="P556" s="21">
        <f t="shared" si="162"/>
        <v>894.88798472090082</v>
      </c>
      <c r="Q556" s="21">
        <f t="shared" si="162"/>
        <v>846.55734129914549</v>
      </c>
      <c r="R556" s="21">
        <f t="shared" si="162"/>
        <v>917.36112871887553</v>
      </c>
      <c r="S556" s="21">
        <f t="shared" si="162"/>
        <v>1031.1496516430473</v>
      </c>
      <c r="T556" s="21">
        <f t="shared" si="162"/>
        <v>1023.5160078384914</v>
      </c>
      <c r="U556" s="21">
        <f t="shared" si="162"/>
        <v>917.16396626009373</v>
      </c>
      <c r="V556" s="21">
        <f t="shared" si="162"/>
        <v>1015.2899126369991</v>
      </c>
      <c r="W556" s="21">
        <f t="shared" si="162"/>
        <v>937.80750420572019</v>
      </c>
      <c r="X556" s="21">
        <f t="shared" si="162"/>
        <v>923.43768223595737</v>
      </c>
      <c r="Y556" s="21">
        <f t="shared" si="162"/>
        <v>872.51344906588656</v>
      </c>
      <c r="Z556" s="21">
        <f t="shared" si="162"/>
        <v>888.52350850174525</v>
      </c>
      <c r="AA556" s="21">
        <f t="shared" si="162"/>
        <v>1254.7206643294876</v>
      </c>
      <c r="AB556" s="21">
        <f t="shared" si="162"/>
        <v>905.08322894713592</v>
      </c>
      <c r="AC556" s="21">
        <f t="shared" si="162"/>
        <v>949.05547833251262</v>
      </c>
      <c r="AD556" s="21">
        <f t="shared" si="162"/>
        <v>1582.8157836753505</v>
      </c>
      <c r="AE556" s="21">
        <f t="shared" si="162"/>
        <v>961.96742412553863</v>
      </c>
    </row>
    <row r="557" spans="1:31" x14ac:dyDescent="0.2">
      <c r="A557" s="9" t="s">
        <v>551</v>
      </c>
      <c r="B557" s="4" t="s">
        <v>552</v>
      </c>
      <c r="C557" s="35">
        <f>+C299</f>
        <v>453.44990769520808</v>
      </c>
      <c r="D557" s="35">
        <f t="shared" ref="D557:AE557" si="163">+D299</f>
        <v>561.17125912282347</v>
      </c>
      <c r="E557" s="35">
        <f t="shared" si="163"/>
        <v>593.66593327229612</v>
      </c>
      <c r="F557" s="35">
        <f t="shared" si="163"/>
        <v>558.20321392887456</v>
      </c>
      <c r="G557" s="35">
        <f t="shared" si="163"/>
        <v>646.27286834353072</v>
      </c>
      <c r="H557" s="35">
        <f t="shared" si="163"/>
        <v>585.89144340042947</v>
      </c>
      <c r="I557" s="35">
        <f t="shared" si="163"/>
        <v>622.07578429858813</v>
      </c>
      <c r="J557" s="35">
        <f t="shared" si="163"/>
        <v>626.56174905280761</v>
      </c>
      <c r="K557" s="35">
        <f t="shared" si="163"/>
        <v>666.34762394001461</v>
      </c>
      <c r="L557" s="35">
        <f t="shared" si="163"/>
        <v>688.87938385354425</v>
      </c>
      <c r="M557" s="35">
        <f t="shared" si="163"/>
        <v>720.34188998121294</v>
      </c>
      <c r="N557" s="35">
        <f t="shared" si="163"/>
        <v>718.34510651380447</v>
      </c>
      <c r="O557" s="35">
        <f t="shared" si="163"/>
        <v>728.40997953100236</v>
      </c>
      <c r="P557" s="35">
        <f t="shared" si="163"/>
        <v>835.0222689979073</v>
      </c>
      <c r="Q557" s="35">
        <f t="shared" si="163"/>
        <v>787.11349793779186</v>
      </c>
      <c r="R557" s="35">
        <f t="shared" si="163"/>
        <v>858.24750536198542</v>
      </c>
      <c r="S557" s="35">
        <f t="shared" si="163"/>
        <v>971.83283179249224</v>
      </c>
      <c r="T557" s="35">
        <f t="shared" si="163"/>
        <v>964.14088413743207</v>
      </c>
      <c r="U557" s="35">
        <f t="shared" si="163"/>
        <v>880.79334888654682</v>
      </c>
      <c r="V557" s="35">
        <f t="shared" si="163"/>
        <v>980.10901257974285</v>
      </c>
      <c r="W557" s="35">
        <f t="shared" si="163"/>
        <v>902.9268190693482</v>
      </c>
      <c r="X557" s="35">
        <f t="shared" si="163"/>
        <v>888.58774294328214</v>
      </c>
      <c r="Y557" s="35">
        <f t="shared" si="163"/>
        <v>837.89444356662818</v>
      </c>
      <c r="Z557" s="35">
        <f t="shared" si="163"/>
        <v>853.9871086797358</v>
      </c>
      <c r="AA557" s="35">
        <f t="shared" si="163"/>
        <v>1253.624627249493</v>
      </c>
      <c r="AB557" s="35">
        <f t="shared" si="163"/>
        <v>903.98684387943467</v>
      </c>
      <c r="AC557" s="35">
        <f t="shared" si="163"/>
        <v>947.96250366294385</v>
      </c>
      <c r="AD557" s="35">
        <f t="shared" si="163"/>
        <v>1581.74344609276</v>
      </c>
      <c r="AE557" s="35">
        <f t="shared" si="163"/>
        <v>960.90891139211374</v>
      </c>
    </row>
    <row r="558" spans="1:31" x14ac:dyDescent="0.2">
      <c r="A558" s="9" t="s">
        <v>636</v>
      </c>
      <c r="B558" s="4" t="s">
        <v>637</v>
      </c>
      <c r="C558" s="35">
        <f>+C367</f>
        <v>39.287561672182001</v>
      </c>
      <c r="D558" s="35">
        <f t="shared" ref="D558:AE558" si="164">+D367</f>
        <v>39.325921556460152</v>
      </c>
      <c r="E558" s="35">
        <f t="shared" si="164"/>
        <v>39.581705483273126</v>
      </c>
      <c r="F558" s="35">
        <f t="shared" si="164"/>
        <v>40.052906333142509</v>
      </c>
      <c r="G558" s="35">
        <f t="shared" si="164"/>
        <v>40.220314830107469</v>
      </c>
      <c r="H558" s="35">
        <f t="shared" si="164"/>
        <v>40.225291935935267</v>
      </c>
      <c r="I558" s="35">
        <f t="shared" si="164"/>
        <v>40.416442341570388</v>
      </c>
      <c r="J558" s="35">
        <f t="shared" si="164"/>
        <v>40.442647758357957</v>
      </c>
      <c r="K558" s="35">
        <f t="shared" si="164"/>
        <v>40.4981548012491</v>
      </c>
      <c r="L558" s="35">
        <f t="shared" si="164"/>
        <v>40.627831647683664</v>
      </c>
      <c r="M558" s="35">
        <f t="shared" si="164"/>
        <v>40.544973640748118</v>
      </c>
      <c r="N558" s="35">
        <f t="shared" si="164"/>
        <v>40.561248693596021</v>
      </c>
      <c r="O558" s="35">
        <f t="shared" si="164"/>
        <v>59.830229989578591</v>
      </c>
      <c r="P558" s="35">
        <f t="shared" si="164"/>
        <v>59.865715722993521</v>
      </c>
      <c r="Q558" s="35">
        <f t="shared" si="164"/>
        <v>59.443843361353586</v>
      </c>
      <c r="R558" s="35">
        <f t="shared" si="164"/>
        <v>59.113623356890081</v>
      </c>
      <c r="S558" s="35">
        <f t="shared" si="164"/>
        <v>59.316819850555049</v>
      </c>
      <c r="T558" s="35">
        <f t="shared" si="164"/>
        <v>59.375123701059309</v>
      </c>
      <c r="U558" s="35">
        <f t="shared" si="164"/>
        <v>36.370617373546949</v>
      </c>
      <c r="V558" s="35">
        <f t="shared" si="164"/>
        <v>35.180900057256316</v>
      </c>
      <c r="W558" s="35">
        <f t="shared" si="164"/>
        <v>34.880685136371959</v>
      </c>
      <c r="X558" s="35">
        <f t="shared" si="164"/>
        <v>34.84993929267528</v>
      </c>
      <c r="Y558" s="35">
        <f t="shared" si="164"/>
        <v>34.619005499258435</v>
      </c>
      <c r="Z558" s="35">
        <f t="shared" si="164"/>
        <v>34.53639982200945</v>
      </c>
      <c r="AA558" s="35">
        <f t="shared" si="164"/>
        <v>1.0960370799947285</v>
      </c>
      <c r="AB558" s="35">
        <f t="shared" si="164"/>
        <v>1.0963850677012719</v>
      </c>
      <c r="AC558" s="35">
        <f t="shared" si="164"/>
        <v>1.0929746695688016</v>
      </c>
      <c r="AD558" s="35">
        <f t="shared" si="164"/>
        <v>1.0723375825904409</v>
      </c>
      <c r="AE558" s="35">
        <f t="shared" si="164"/>
        <v>1.0585127334249052</v>
      </c>
    </row>
    <row r="559" spans="1:31" x14ac:dyDescent="0.2">
      <c r="A559" s="9" t="s">
        <v>668</v>
      </c>
      <c r="B559" s="4" t="s">
        <v>639</v>
      </c>
      <c r="C559" s="21">
        <f>+C560+C561</f>
        <v>25.85482034757143</v>
      </c>
      <c r="D559" s="21">
        <f t="shared" ref="D559:AE559" si="165">+D560+D561</f>
        <v>28.274088120702004</v>
      </c>
      <c r="E559" s="21">
        <f t="shared" si="165"/>
        <v>30.693355893832585</v>
      </c>
      <c r="F559" s="21">
        <f t="shared" si="165"/>
        <v>33.11262366696316</v>
      </c>
      <c r="G559" s="21">
        <f t="shared" si="165"/>
        <v>35.53189144009373</v>
      </c>
      <c r="H559" s="21">
        <f t="shared" si="165"/>
        <v>37.951159213224308</v>
      </c>
      <c r="I559" s="21">
        <f t="shared" si="165"/>
        <v>40.370426986354879</v>
      </c>
      <c r="J559" s="21">
        <f t="shared" si="165"/>
        <v>42.789694759485464</v>
      </c>
      <c r="K559" s="21">
        <f t="shared" si="165"/>
        <v>45.208962532616027</v>
      </c>
      <c r="L559" s="21">
        <f t="shared" si="165"/>
        <v>47.628230305746605</v>
      </c>
      <c r="M559" s="21">
        <f t="shared" si="165"/>
        <v>50.04749807887719</v>
      </c>
      <c r="N559" s="21">
        <f t="shared" si="165"/>
        <v>52.466765852007775</v>
      </c>
      <c r="O559" s="21">
        <f t="shared" si="165"/>
        <v>64.460584806857966</v>
      </c>
      <c r="P559" s="21">
        <f t="shared" si="165"/>
        <v>67.498308111682164</v>
      </c>
      <c r="Q559" s="21">
        <f t="shared" si="165"/>
        <v>70.536031416506361</v>
      </c>
      <c r="R559" s="21">
        <f t="shared" si="165"/>
        <v>73.573754721330559</v>
      </c>
      <c r="S559" s="21">
        <f t="shared" si="165"/>
        <v>76.611478026154771</v>
      </c>
      <c r="T559" s="21">
        <f t="shared" si="165"/>
        <v>79.649201330978968</v>
      </c>
      <c r="U559" s="21">
        <f t="shared" si="165"/>
        <v>68.515359888565413</v>
      </c>
      <c r="V559" s="21">
        <f t="shared" si="165"/>
        <v>70.338002231459924</v>
      </c>
      <c r="W559" s="21">
        <f t="shared" si="165"/>
        <v>69.741376801223879</v>
      </c>
      <c r="X559" s="21">
        <f t="shared" si="165"/>
        <v>69.143999208936407</v>
      </c>
      <c r="Y559" s="21">
        <f t="shared" si="165"/>
        <v>68.547814792692876</v>
      </c>
      <c r="Z559" s="21">
        <f t="shared" si="165"/>
        <v>67.944885613696499</v>
      </c>
      <c r="AA559" s="21">
        <f t="shared" si="165"/>
        <v>57.00556180211877</v>
      </c>
      <c r="AB559" s="21">
        <f t="shared" si="165"/>
        <v>55.033901823475325</v>
      </c>
      <c r="AC559" s="21">
        <f t="shared" si="165"/>
        <v>53.06224184483186</v>
      </c>
      <c r="AD559" s="21">
        <f t="shared" si="165"/>
        <v>51.090581866188415</v>
      </c>
      <c r="AE559" s="21">
        <f t="shared" si="165"/>
        <v>49.118921887544936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25.85482034757143</v>
      </c>
      <c r="D561" s="35">
        <f t="shared" ref="D561:AE561" si="167">+D385</f>
        <v>28.274088120702004</v>
      </c>
      <c r="E561" s="35">
        <f t="shared" si="167"/>
        <v>30.693355893832585</v>
      </c>
      <c r="F561" s="35">
        <f t="shared" si="167"/>
        <v>33.11262366696316</v>
      </c>
      <c r="G561" s="35">
        <f t="shared" si="167"/>
        <v>35.53189144009373</v>
      </c>
      <c r="H561" s="35">
        <f t="shared" si="167"/>
        <v>37.951159213224308</v>
      </c>
      <c r="I561" s="35">
        <f t="shared" si="167"/>
        <v>40.370426986354879</v>
      </c>
      <c r="J561" s="35">
        <f t="shared" si="167"/>
        <v>42.789694759485464</v>
      </c>
      <c r="K561" s="35">
        <f t="shared" si="167"/>
        <v>45.208962532616027</v>
      </c>
      <c r="L561" s="35">
        <f t="shared" si="167"/>
        <v>47.628230305746605</v>
      </c>
      <c r="M561" s="35">
        <f t="shared" si="167"/>
        <v>50.04749807887719</v>
      </c>
      <c r="N561" s="35">
        <f t="shared" si="167"/>
        <v>52.466765852007775</v>
      </c>
      <c r="O561" s="35">
        <f t="shared" si="167"/>
        <v>64.460584806857966</v>
      </c>
      <c r="P561" s="35">
        <f t="shared" si="167"/>
        <v>67.498308111682164</v>
      </c>
      <c r="Q561" s="35">
        <f t="shared" si="167"/>
        <v>70.536031416506361</v>
      </c>
      <c r="R561" s="35">
        <f t="shared" si="167"/>
        <v>73.573754721330559</v>
      </c>
      <c r="S561" s="35">
        <f t="shared" si="167"/>
        <v>76.611478026154771</v>
      </c>
      <c r="T561" s="35">
        <f t="shared" si="167"/>
        <v>79.649201330978968</v>
      </c>
      <c r="U561" s="35">
        <f t="shared" si="167"/>
        <v>68.515359888565413</v>
      </c>
      <c r="V561" s="35">
        <f t="shared" si="167"/>
        <v>70.338002231459924</v>
      </c>
      <c r="W561" s="35">
        <f t="shared" si="167"/>
        <v>69.741376801223879</v>
      </c>
      <c r="X561" s="35">
        <f t="shared" si="167"/>
        <v>69.143999208936407</v>
      </c>
      <c r="Y561" s="35">
        <f t="shared" si="167"/>
        <v>68.547814792692876</v>
      </c>
      <c r="Z561" s="35">
        <f t="shared" si="167"/>
        <v>67.944885613696499</v>
      </c>
      <c r="AA561" s="35">
        <f t="shared" si="167"/>
        <v>57.00556180211877</v>
      </c>
      <c r="AB561" s="35">
        <f t="shared" si="167"/>
        <v>55.033901823475325</v>
      </c>
      <c r="AC561" s="35">
        <f t="shared" si="167"/>
        <v>53.06224184483186</v>
      </c>
      <c r="AD561" s="35">
        <f t="shared" si="167"/>
        <v>51.090581866188415</v>
      </c>
      <c r="AE561" s="35">
        <f t="shared" si="167"/>
        <v>49.118921887544936</v>
      </c>
    </row>
    <row r="562" spans="1:31" x14ac:dyDescent="0.2">
      <c r="A562" s="9" t="s">
        <v>678</v>
      </c>
      <c r="B562" s="4" t="s">
        <v>645</v>
      </c>
      <c r="C562" s="21">
        <f>+C563+C564</f>
        <v>208.59466812748821</v>
      </c>
      <c r="D562" s="21">
        <f t="shared" ref="D562:AE562" si="168">+D563+D564</f>
        <v>208.59466812748821</v>
      </c>
      <c r="E562" s="21">
        <f t="shared" si="168"/>
        <v>208.59466812748821</v>
      </c>
      <c r="F562" s="21">
        <f t="shared" si="168"/>
        <v>208.59466812748821</v>
      </c>
      <c r="G562" s="21">
        <f t="shared" si="168"/>
        <v>208.59466812748821</v>
      </c>
      <c r="H562" s="21">
        <f t="shared" si="168"/>
        <v>208.59466812748821</v>
      </c>
      <c r="I562" s="21">
        <f t="shared" si="168"/>
        <v>208.59466812748821</v>
      </c>
      <c r="J562" s="21">
        <f t="shared" si="168"/>
        <v>208.59466812748821</v>
      </c>
      <c r="K562" s="21">
        <f t="shared" si="168"/>
        <v>208.59466812748821</v>
      </c>
      <c r="L562" s="21">
        <f t="shared" si="168"/>
        <v>208.59466812748821</v>
      </c>
      <c r="M562" s="21">
        <f t="shared" si="168"/>
        <v>208.59466812748821</v>
      </c>
      <c r="N562" s="21">
        <f t="shared" si="168"/>
        <v>208.59466812748821</v>
      </c>
      <c r="O562" s="21">
        <f t="shared" si="168"/>
        <v>64.887226997024925</v>
      </c>
      <c r="P562" s="21">
        <f t="shared" si="168"/>
        <v>64.887226997024925</v>
      </c>
      <c r="Q562" s="21">
        <f t="shared" si="168"/>
        <v>64.887226997024925</v>
      </c>
      <c r="R562" s="21">
        <f t="shared" si="168"/>
        <v>64.887226997024925</v>
      </c>
      <c r="S562" s="21">
        <f t="shared" si="168"/>
        <v>64.887226997024925</v>
      </c>
      <c r="T562" s="21">
        <f t="shared" si="168"/>
        <v>64.887226997024925</v>
      </c>
      <c r="U562" s="21">
        <f t="shared" si="168"/>
        <v>38.932226198214963</v>
      </c>
      <c r="V562" s="21">
        <f t="shared" si="168"/>
        <v>38.932226198214963</v>
      </c>
      <c r="W562" s="21">
        <f t="shared" si="168"/>
        <v>38.932226198214963</v>
      </c>
      <c r="X562" s="21">
        <f t="shared" si="168"/>
        <v>38.930148534663573</v>
      </c>
      <c r="Y562" s="21">
        <f t="shared" si="168"/>
        <v>38.930148534663573</v>
      </c>
      <c r="Z562" s="21">
        <f t="shared" si="168"/>
        <v>38.930148534663573</v>
      </c>
      <c r="AA562" s="21">
        <f t="shared" si="168"/>
        <v>27.55992472791273</v>
      </c>
      <c r="AB562" s="21">
        <f t="shared" si="168"/>
        <v>27.55992472791273</v>
      </c>
      <c r="AC562" s="21">
        <f t="shared" si="168"/>
        <v>27.55992472791273</v>
      </c>
      <c r="AD562" s="21">
        <f t="shared" si="168"/>
        <v>27.55992472791273</v>
      </c>
      <c r="AE562" s="21">
        <f t="shared" si="168"/>
        <v>27.55992472791273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208.59466812748821</v>
      </c>
      <c r="D564" s="35">
        <f t="shared" ref="D564:AE564" si="170">+D393</f>
        <v>208.59466812748821</v>
      </c>
      <c r="E564" s="35">
        <f t="shared" si="170"/>
        <v>208.59466812748821</v>
      </c>
      <c r="F564" s="35">
        <f t="shared" si="170"/>
        <v>208.59466812748821</v>
      </c>
      <c r="G564" s="35">
        <f t="shared" si="170"/>
        <v>208.59466812748821</v>
      </c>
      <c r="H564" s="35">
        <f t="shared" si="170"/>
        <v>208.59466812748821</v>
      </c>
      <c r="I564" s="35">
        <f t="shared" si="170"/>
        <v>208.59466812748821</v>
      </c>
      <c r="J564" s="35">
        <f t="shared" si="170"/>
        <v>208.59466812748821</v>
      </c>
      <c r="K564" s="35">
        <f t="shared" si="170"/>
        <v>208.59466812748821</v>
      </c>
      <c r="L564" s="35">
        <f t="shared" si="170"/>
        <v>208.59466812748821</v>
      </c>
      <c r="M564" s="35">
        <f t="shared" si="170"/>
        <v>208.59466812748821</v>
      </c>
      <c r="N564" s="35">
        <f t="shared" si="170"/>
        <v>208.59466812748821</v>
      </c>
      <c r="O564" s="35">
        <f t="shared" si="170"/>
        <v>64.887226997024925</v>
      </c>
      <c r="P564" s="35">
        <f t="shared" si="170"/>
        <v>64.887226997024925</v>
      </c>
      <c r="Q564" s="35">
        <f t="shared" si="170"/>
        <v>64.887226997024925</v>
      </c>
      <c r="R564" s="35">
        <f t="shared" si="170"/>
        <v>64.887226997024925</v>
      </c>
      <c r="S564" s="35">
        <f t="shared" si="170"/>
        <v>64.887226997024925</v>
      </c>
      <c r="T564" s="35">
        <f t="shared" si="170"/>
        <v>64.887226997024925</v>
      </c>
      <c r="U564" s="35">
        <f t="shared" si="170"/>
        <v>38.932226198214963</v>
      </c>
      <c r="V564" s="35">
        <f t="shared" si="170"/>
        <v>38.932226198214963</v>
      </c>
      <c r="W564" s="35">
        <f t="shared" si="170"/>
        <v>38.932226198214963</v>
      </c>
      <c r="X564" s="35">
        <f t="shared" si="170"/>
        <v>38.930148534663573</v>
      </c>
      <c r="Y564" s="35">
        <f t="shared" si="170"/>
        <v>38.930148534663573</v>
      </c>
      <c r="Z564" s="35">
        <f t="shared" si="170"/>
        <v>38.930148534663573</v>
      </c>
      <c r="AA564" s="35">
        <f t="shared" si="170"/>
        <v>27.55992472791273</v>
      </c>
      <c r="AB564" s="35">
        <f t="shared" si="170"/>
        <v>27.55992472791273</v>
      </c>
      <c r="AC564" s="35">
        <f t="shared" si="170"/>
        <v>27.55992472791273</v>
      </c>
      <c r="AD564" s="35">
        <f t="shared" si="170"/>
        <v>27.55992472791273</v>
      </c>
      <c r="AE564" s="35">
        <f t="shared" si="170"/>
        <v>27.55992472791273</v>
      </c>
    </row>
    <row r="565" spans="1:31" x14ac:dyDescent="0.2">
      <c r="A565" s="9" t="s">
        <v>688</v>
      </c>
      <c r="B565" s="4" t="s">
        <v>651</v>
      </c>
      <c r="C565" s="21">
        <f>+C566+C567</f>
        <v>0.63693208324514994</v>
      </c>
      <c r="D565" s="21">
        <f t="shared" ref="D565:AE565" si="171">+D566+D567</f>
        <v>0.63693208324514994</v>
      </c>
      <c r="E565" s="21">
        <f t="shared" si="171"/>
        <v>0.63693208324514994</v>
      </c>
      <c r="F565" s="21">
        <f t="shared" si="171"/>
        <v>0.63693208324514994</v>
      </c>
      <c r="G565" s="21">
        <f t="shared" si="171"/>
        <v>0.63693208324514994</v>
      </c>
      <c r="H565" s="21">
        <f t="shared" si="171"/>
        <v>0.63693208324514994</v>
      </c>
      <c r="I565" s="21">
        <f t="shared" si="171"/>
        <v>0.63693208324514994</v>
      </c>
      <c r="J565" s="21">
        <f t="shared" si="171"/>
        <v>0.63693208324514994</v>
      </c>
      <c r="K565" s="21">
        <f t="shared" si="171"/>
        <v>0.63693208324514994</v>
      </c>
      <c r="L565" s="21">
        <f t="shared" si="171"/>
        <v>0.63693208324514994</v>
      </c>
      <c r="M565" s="21">
        <f t="shared" si="171"/>
        <v>0.63693208324514994</v>
      </c>
      <c r="N565" s="21">
        <f t="shared" si="171"/>
        <v>0.63693208324514994</v>
      </c>
      <c r="O565" s="21">
        <f t="shared" si="171"/>
        <v>0.68310393329905361</v>
      </c>
      <c r="P565" s="21">
        <f t="shared" si="171"/>
        <v>0.68310393329905361</v>
      </c>
      <c r="Q565" s="21">
        <f t="shared" si="171"/>
        <v>0.68310393329905361</v>
      </c>
      <c r="R565" s="21">
        <f t="shared" si="171"/>
        <v>0.68310393329905361</v>
      </c>
      <c r="S565" s="21">
        <f t="shared" si="171"/>
        <v>0.68310393329905361</v>
      </c>
      <c r="T565" s="21">
        <f t="shared" si="171"/>
        <v>0.68310393329905361</v>
      </c>
      <c r="U565" s="21">
        <f t="shared" si="171"/>
        <v>0.40986235997943221</v>
      </c>
      <c r="V565" s="21">
        <f t="shared" si="171"/>
        <v>0.40986235997943221</v>
      </c>
      <c r="W565" s="21">
        <f t="shared" si="171"/>
        <v>0.40986235997943221</v>
      </c>
      <c r="X565" s="21">
        <f t="shared" si="171"/>
        <v>0.40986235997943221</v>
      </c>
      <c r="Y565" s="21">
        <f t="shared" si="171"/>
        <v>0.40986235997943221</v>
      </c>
      <c r="Z565" s="21">
        <f t="shared" si="171"/>
        <v>0.40986235997943221</v>
      </c>
      <c r="AA565" s="21">
        <f t="shared" si="171"/>
        <v>6.8071711933456028E-2</v>
      </c>
      <c r="AB565" s="21">
        <f t="shared" si="171"/>
        <v>6.8071711933456028E-2</v>
      </c>
      <c r="AC565" s="21">
        <f t="shared" si="171"/>
        <v>6.8071711933456028E-2</v>
      </c>
      <c r="AD565" s="21">
        <f t="shared" si="171"/>
        <v>6.8071711933456028E-2</v>
      </c>
      <c r="AE565" s="21">
        <f t="shared" si="171"/>
        <v>6.8071711933456028E-2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0.63693208324514994</v>
      </c>
      <c r="D567" s="35">
        <f t="shared" ref="D567:AE567" si="173">+D401</f>
        <v>0.63693208324514994</v>
      </c>
      <c r="E567" s="35">
        <f t="shared" si="173"/>
        <v>0.63693208324514994</v>
      </c>
      <c r="F567" s="35">
        <f t="shared" si="173"/>
        <v>0.63693208324514994</v>
      </c>
      <c r="G567" s="35">
        <f t="shared" si="173"/>
        <v>0.63693208324514994</v>
      </c>
      <c r="H567" s="35">
        <f t="shared" si="173"/>
        <v>0.63693208324514994</v>
      </c>
      <c r="I567" s="35">
        <f t="shared" si="173"/>
        <v>0.63693208324514994</v>
      </c>
      <c r="J567" s="35">
        <f t="shared" si="173"/>
        <v>0.63693208324514994</v>
      </c>
      <c r="K567" s="35">
        <f t="shared" si="173"/>
        <v>0.63693208324514994</v>
      </c>
      <c r="L567" s="35">
        <f t="shared" si="173"/>
        <v>0.63693208324514994</v>
      </c>
      <c r="M567" s="35">
        <f t="shared" si="173"/>
        <v>0.63693208324514994</v>
      </c>
      <c r="N567" s="35">
        <f t="shared" si="173"/>
        <v>0.63693208324514994</v>
      </c>
      <c r="O567" s="35">
        <f t="shared" si="173"/>
        <v>0.68310393329905361</v>
      </c>
      <c r="P567" s="35">
        <f t="shared" si="173"/>
        <v>0.68310393329905361</v>
      </c>
      <c r="Q567" s="35">
        <f t="shared" si="173"/>
        <v>0.68310393329905361</v>
      </c>
      <c r="R567" s="35">
        <f t="shared" si="173"/>
        <v>0.68310393329905361</v>
      </c>
      <c r="S567" s="35">
        <f t="shared" si="173"/>
        <v>0.68310393329905361</v>
      </c>
      <c r="T567" s="35">
        <f t="shared" si="173"/>
        <v>0.68310393329905361</v>
      </c>
      <c r="U567" s="35">
        <f t="shared" si="173"/>
        <v>0.40986235997943221</v>
      </c>
      <c r="V567" s="35">
        <f t="shared" si="173"/>
        <v>0.40986235997943221</v>
      </c>
      <c r="W567" s="35">
        <f t="shared" si="173"/>
        <v>0.40986235997943221</v>
      </c>
      <c r="X567" s="35">
        <f t="shared" si="173"/>
        <v>0.40986235997943221</v>
      </c>
      <c r="Y567" s="35">
        <f t="shared" si="173"/>
        <v>0.40986235997943221</v>
      </c>
      <c r="Z567" s="35">
        <f t="shared" si="173"/>
        <v>0.40986235997943221</v>
      </c>
      <c r="AA567" s="35">
        <f t="shared" si="173"/>
        <v>6.8071711933456028E-2</v>
      </c>
      <c r="AB567" s="35">
        <f t="shared" si="173"/>
        <v>6.8071711933456028E-2</v>
      </c>
      <c r="AC567" s="35">
        <f t="shared" si="173"/>
        <v>6.8071711933456028E-2</v>
      </c>
      <c r="AD567" s="35">
        <f t="shared" si="173"/>
        <v>6.8071711933456028E-2</v>
      </c>
      <c r="AE567" s="35">
        <f t="shared" si="173"/>
        <v>6.8071711933456028E-2</v>
      </c>
    </row>
    <row r="568" spans="1:31" x14ac:dyDescent="0.2">
      <c r="A568" s="9" t="s">
        <v>698</v>
      </c>
      <c r="B568" s="4" t="s">
        <v>657</v>
      </c>
      <c r="C568" s="21">
        <f>+C569+C570</f>
        <v>108.60010290145023</v>
      </c>
      <c r="D568" s="21">
        <f t="shared" ref="D568:AE568" si="174">+D569+D570</f>
        <v>106.63374948672498</v>
      </c>
      <c r="E568" s="21">
        <f t="shared" si="174"/>
        <v>110.03182558158795</v>
      </c>
      <c r="F568" s="21">
        <f t="shared" si="174"/>
        <v>113.42990167645092</v>
      </c>
      <c r="G568" s="21">
        <f t="shared" si="174"/>
        <v>116.8279777713139</v>
      </c>
      <c r="H568" s="21">
        <f t="shared" si="174"/>
        <v>120.22605386617687</v>
      </c>
      <c r="I568" s="21">
        <f t="shared" si="174"/>
        <v>123.6241299610398</v>
      </c>
      <c r="J568" s="21">
        <f t="shared" si="174"/>
        <v>127.02220605590277</v>
      </c>
      <c r="K568" s="21">
        <f t="shared" si="174"/>
        <v>130.42028215076573</v>
      </c>
      <c r="L568" s="21">
        <f t="shared" si="174"/>
        <v>133.81835824562873</v>
      </c>
      <c r="M568" s="21">
        <f t="shared" si="174"/>
        <v>137.21643434049165</v>
      </c>
      <c r="N568" s="21">
        <f t="shared" si="174"/>
        <v>140.61451043535467</v>
      </c>
      <c r="O568" s="21">
        <f t="shared" si="174"/>
        <v>112.28223561488744</v>
      </c>
      <c r="P568" s="21">
        <f t="shared" si="174"/>
        <v>114.90307114199953</v>
      </c>
      <c r="Q568" s="21">
        <f t="shared" si="174"/>
        <v>117.52390666911162</v>
      </c>
      <c r="R568" s="21">
        <f t="shared" si="174"/>
        <v>120.14474219622376</v>
      </c>
      <c r="S568" s="21">
        <f t="shared" si="174"/>
        <v>122.76557772333585</v>
      </c>
      <c r="T568" s="21">
        <f t="shared" si="174"/>
        <v>125.38641325044796</v>
      </c>
      <c r="U568" s="21">
        <f t="shared" si="174"/>
        <v>99.405163737291815</v>
      </c>
      <c r="V568" s="21">
        <f t="shared" si="174"/>
        <v>100.97767233723691</v>
      </c>
      <c r="W568" s="21">
        <f t="shared" si="174"/>
        <v>99.152104842319162</v>
      </c>
      <c r="X568" s="21">
        <f t="shared" si="174"/>
        <v>97.326537347401327</v>
      </c>
      <c r="Y568" s="21">
        <f t="shared" si="174"/>
        <v>95.500969852483479</v>
      </c>
      <c r="Z568" s="21">
        <f t="shared" si="174"/>
        <v>93.67540235756563</v>
      </c>
      <c r="AA568" s="21">
        <f t="shared" si="174"/>
        <v>94.318359128911865</v>
      </c>
      <c r="AB568" s="21">
        <f t="shared" si="174"/>
        <v>91.503570839112683</v>
      </c>
      <c r="AC568" s="21">
        <f t="shared" si="174"/>
        <v>88.68878254931353</v>
      </c>
      <c r="AD568" s="21">
        <f t="shared" si="174"/>
        <v>85.873994259514376</v>
      </c>
      <c r="AE568" s="21">
        <f t="shared" si="174"/>
        <v>83.059205969715208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108.60010290145023</v>
      </c>
      <c r="D570" s="35">
        <f t="shared" ref="D570:AE570" si="176">+D409</f>
        <v>106.63374948672498</v>
      </c>
      <c r="E570" s="35">
        <f t="shared" si="176"/>
        <v>110.03182558158795</v>
      </c>
      <c r="F570" s="35">
        <f t="shared" si="176"/>
        <v>113.42990167645092</v>
      </c>
      <c r="G570" s="35">
        <f t="shared" si="176"/>
        <v>116.8279777713139</v>
      </c>
      <c r="H570" s="35">
        <f t="shared" si="176"/>
        <v>120.22605386617687</v>
      </c>
      <c r="I570" s="35">
        <f t="shared" si="176"/>
        <v>123.6241299610398</v>
      </c>
      <c r="J570" s="35">
        <f t="shared" si="176"/>
        <v>127.02220605590277</v>
      </c>
      <c r="K570" s="35">
        <f t="shared" si="176"/>
        <v>130.42028215076573</v>
      </c>
      <c r="L570" s="35">
        <f t="shared" si="176"/>
        <v>133.81835824562873</v>
      </c>
      <c r="M570" s="35">
        <f t="shared" si="176"/>
        <v>137.21643434049165</v>
      </c>
      <c r="N570" s="35">
        <f t="shared" si="176"/>
        <v>140.61451043535467</v>
      </c>
      <c r="O570" s="35">
        <f t="shared" si="176"/>
        <v>112.28223561488744</v>
      </c>
      <c r="P570" s="35">
        <f t="shared" si="176"/>
        <v>114.90307114199953</v>
      </c>
      <c r="Q570" s="35">
        <f t="shared" si="176"/>
        <v>117.52390666911162</v>
      </c>
      <c r="R570" s="35">
        <f t="shared" si="176"/>
        <v>120.14474219622376</v>
      </c>
      <c r="S570" s="35">
        <f t="shared" si="176"/>
        <v>122.76557772333585</v>
      </c>
      <c r="T570" s="35">
        <f t="shared" si="176"/>
        <v>125.38641325044796</v>
      </c>
      <c r="U570" s="35">
        <f t="shared" si="176"/>
        <v>99.405163737291815</v>
      </c>
      <c r="V570" s="35">
        <f t="shared" si="176"/>
        <v>100.97767233723691</v>
      </c>
      <c r="W570" s="35">
        <f t="shared" si="176"/>
        <v>99.152104842319162</v>
      </c>
      <c r="X570" s="35">
        <f t="shared" si="176"/>
        <v>97.326537347401327</v>
      </c>
      <c r="Y570" s="35">
        <f t="shared" si="176"/>
        <v>95.500969852483479</v>
      </c>
      <c r="Z570" s="35">
        <f t="shared" si="176"/>
        <v>93.67540235756563</v>
      </c>
      <c r="AA570" s="35">
        <f t="shared" si="176"/>
        <v>94.318359128911865</v>
      </c>
      <c r="AB570" s="35">
        <f t="shared" si="176"/>
        <v>91.503570839112683</v>
      </c>
      <c r="AC570" s="35">
        <f t="shared" si="176"/>
        <v>88.68878254931353</v>
      </c>
      <c r="AD570" s="35">
        <f t="shared" si="176"/>
        <v>85.873994259514376</v>
      </c>
      <c r="AE570" s="35">
        <f t="shared" si="176"/>
        <v>83.059205969715208</v>
      </c>
    </row>
    <row r="571" spans="1:31" x14ac:dyDescent="0.2">
      <c r="A571" s="9" t="s">
        <v>708</v>
      </c>
      <c r="B571" s="4" t="s">
        <v>663</v>
      </c>
      <c r="C571" s="21">
        <f>+C572+C573</f>
        <v>9.7926208595315811E-2</v>
      </c>
      <c r="D571" s="21">
        <f t="shared" ref="D571:AE571" si="177">+D572+D573</f>
        <v>0.19585241719063162</v>
      </c>
      <c r="E571" s="21">
        <f t="shared" si="177"/>
        <v>0.29377862578594749</v>
      </c>
      <c r="F571" s="21">
        <f t="shared" si="177"/>
        <v>0.39170483438126324</v>
      </c>
      <c r="G571" s="21">
        <f t="shared" si="177"/>
        <v>0.48963104297657906</v>
      </c>
      <c r="H571" s="21">
        <f t="shared" si="177"/>
        <v>0.58755725157189476</v>
      </c>
      <c r="I571" s="21">
        <f t="shared" si="177"/>
        <v>0.68548346016721051</v>
      </c>
      <c r="J571" s="21">
        <f t="shared" si="177"/>
        <v>0.78340966876252638</v>
      </c>
      <c r="K571" s="21">
        <f t="shared" si="177"/>
        <v>0.88133587735784225</v>
      </c>
      <c r="L571" s="21">
        <f t="shared" si="177"/>
        <v>0.97926208595315789</v>
      </c>
      <c r="M571" s="21">
        <f t="shared" si="177"/>
        <v>1.0771882945484739</v>
      </c>
      <c r="N571" s="21">
        <f t="shared" si="177"/>
        <v>1.1751145031437895</v>
      </c>
      <c r="O571" s="21">
        <f t="shared" si="177"/>
        <v>1.4742538620512959</v>
      </c>
      <c r="P571" s="21">
        <f t="shared" si="177"/>
        <v>1.7545162315798524</v>
      </c>
      <c r="Q571" s="21">
        <f t="shared" si="177"/>
        <v>2.0347786011084086</v>
      </c>
      <c r="R571" s="21">
        <f t="shared" si="177"/>
        <v>2.3150409706369643</v>
      </c>
      <c r="S571" s="21">
        <f t="shared" si="177"/>
        <v>2.5953033401655201</v>
      </c>
      <c r="T571" s="21">
        <f t="shared" si="177"/>
        <v>2.8755657096940768</v>
      </c>
      <c r="U571" s="21">
        <f t="shared" si="177"/>
        <v>3.03617233565963</v>
      </c>
      <c r="V571" s="21">
        <f t="shared" si="177"/>
        <v>3.2043297573767635</v>
      </c>
      <c r="W571" s="21">
        <f t="shared" si="177"/>
        <v>3.2745609704985816</v>
      </c>
      <c r="X571" s="21">
        <f t="shared" si="177"/>
        <v>3.3447921836203993</v>
      </c>
      <c r="Y571" s="21">
        <f t="shared" si="177"/>
        <v>3.4150233967422174</v>
      </c>
      <c r="Z571" s="21">
        <f t="shared" si="177"/>
        <v>3.4852546098640347</v>
      </c>
      <c r="AA571" s="21">
        <f t="shared" si="177"/>
        <v>3.5738883998565529</v>
      </c>
      <c r="AB571" s="21">
        <f t="shared" si="177"/>
        <v>3.4984120374733649</v>
      </c>
      <c r="AC571" s="21">
        <f t="shared" si="177"/>
        <v>3.4229356750901765</v>
      </c>
      <c r="AD571" s="21">
        <f t="shared" si="177"/>
        <v>3.3474593127069885</v>
      </c>
      <c r="AE571" s="21">
        <f t="shared" si="177"/>
        <v>3.2719829503238009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9.7926208595315811E-2</v>
      </c>
      <c r="D573" s="35">
        <f t="shared" ref="D573:AE573" si="179">+D417</f>
        <v>0.19585241719063162</v>
      </c>
      <c r="E573" s="35">
        <f t="shared" si="179"/>
        <v>0.29377862578594749</v>
      </c>
      <c r="F573" s="35">
        <f t="shared" si="179"/>
        <v>0.39170483438126324</v>
      </c>
      <c r="G573" s="35">
        <f t="shared" si="179"/>
        <v>0.48963104297657906</v>
      </c>
      <c r="H573" s="35">
        <f t="shared" si="179"/>
        <v>0.58755725157189476</v>
      </c>
      <c r="I573" s="35">
        <f t="shared" si="179"/>
        <v>0.68548346016721051</v>
      </c>
      <c r="J573" s="35">
        <f t="shared" si="179"/>
        <v>0.78340966876252638</v>
      </c>
      <c r="K573" s="35">
        <f t="shared" si="179"/>
        <v>0.88133587735784225</v>
      </c>
      <c r="L573" s="35">
        <f t="shared" si="179"/>
        <v>0.97926208595315789</v>
      </c>
      <c r="M573" s="35">
        <f t="shared" si="179"/>
        <v>1.0771882945484739</v>
      </c>
      <c r="N573" s="35">
        <f t="shared" si="179"/>
        <v>1.1751145031437895</v>
      </c>
      <c r="O573" s="35">
        <f t="shared" si="179"/>
        <v>1.4742538620512959</v>
      </c>
      <c r="P573" s="35">
        <f t="shared" si="179"/>
        <v>1.7545162315798524</v>
      </c>
      <c r="Q573" s="35">
        <f t="shared" si="179"/>
        <v>2.0347786011084086</v>
      </c>
      <c r="R573" s="35">
        <f t="shared" si="179"/>
        <v>2.3150409706369643</v>
      </c>
      <c r="S573" s="35">
        <f t="shared" si="179"/>
        <v>2.5953033401655201</v>
      </c>
      <c r="T573" s="35">
        <f t="shared" si="179"/>
        <v>2.8755657096940768</v>
      </c>
      <c r="U573" s="35">
        <f t="shared" si="179"/>
        <v>3.03617233565963</v>
      </c>
      <c r="V573" s="35">
        <f t="shared" si="179"/>
        <v>3.2043297573767635</v>
      </c>
      <c r="W573" s="35">
        <f t="shared" si="179"/>
        <v>3.2745609704985816</v>
      </c>
      <c r="X573" s="35">
        <f t="shared" si="179"/>
        <v>3.3447921836203993</v>
      </c>
      <c r="Y573" s="35">
        <f t="shared" si="179"/>
        <v>3.4150233967422174</v>
      </c>
      <c r="Z573" s="35">
        <f t="shared" si="179"/>
        <v>3.4852546098640347</v>
      </c>
      <c r="AA573" s="35">
        <f t="shared" si="179"/>
        <v>3.5738883998565529</v>
      </c>
      <c r="AB573" s="35">
        <f t="shared" si="179"/>
        <v>3.4984120374733649</v>
      </c>
      <c r="AC573" s="35">
        <f t="shared" si="179"/>
        <v>3.4229356750901765</v>
      </c>
      <c r="AD573" s="35">
        <f t="shared" si="179"/>
        <v>3.3474593127069885</v>
      </c>
      <c r="AE573" s="35">
        <f t="shared" si="179"/>
        <v>3.2719829503238009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0.13463953002933138</v>
      </c>
      <c r="D576" s="28">
        <f t="shared" ref="D576:AE576" si="181">+D577+D578+D579+D580+D581</f>
        <v>0.13870764512100225</v>
      </c>
      <c r="E576" s="28">
        <f t="shared" si="181"/>
        <v>0.1471923458057279</v>
      </c>
      <c r="F576" s="28">
        <f t="shared" si="181"/>
        <v>0.15049021530956239</v>
      </c>
      <c r="G576" s="28">
        <f t="shared" si="181"/>
        <v>0.15268319110961759</v>
      </c>
      <c r="H576" s="28">
        <f t="shared" si="181"/>
        <v>0.15756232625148739</v>
      </c>
      <c r="I576" s="28">
        <f t="shared" si="181"/>
        <v>0.20857664808311815</v>
      </c>
      <c r="J576" s="28">
        <f t="shared" si="181"/>
        <v>0.21899871220472819</v>
      </c>
      <c r="K576" s="28">
        <f t="shared" si="181"/>
        <v>0.22799015101790684</v>
      </c>
      <c r="L576" s="28">
        <f t="shared" si="181"/>
        <v>0.23455138898194083</v>
      </c>
      <c r="M576" s="28">
        <f t="shared" si="181"/>
        <v>0.24598569451072655</v>
      </c>
      <c r="N576" s="28">
        <f t="shared" si="181"/>
        <v>0.25798017785568639</v>
      </c>
      <c r="O576" s="28">
        <f t="shared" si="181"/>
        <v>0.26522953983098274</v>
      </c>
      <c r="P576" s="28">
        <f t="shared" si="181"/>
        <v>0.28027707801183249</v>
      </c>
      <c r="Q576" s="28">
        <f t="shared" si="181"/>
        <v>0.30417743635235972</v>
      </c>
      <c r="R576" s="28">
        <f t="shared" si="181"/>
        <v>0.33078862224430416</v>
      </c>
      <c r="S576" s="28">
        <f t="shared" si="181"/>
        <v>0.35485052490402619</v>
      </c>
      <c r="T576" s="28">
        <f t="shared" si="181"/>
        <v>0.38072850061230479</v>
      </c>
      <c r="U576" s="28">
        <f t="shared" si="181"/>
        <v>0.40485057727690443</v>
      </c>
      <c r="V576" s="28">
        <f t="shared" si="181"/>
        <v>0.44062507953429286</v>
      </c>
      <c r="W576" s="28">
        <f t="shared" si="181"/>
        <v>0.48059197844503709</v>
      </c>
      <c r="X576" s="28">
        <f t="shared" si="181"/>
        <v>0.52920722499196304</v>
      </c>
      <c r="Y576" s="28">
        <f t="shared" si="181"/>
        <v>0.57661250716370649</v>
      </c>
      <c r="Z576" s="28">
        <f t="shared" si="181"/>
        <v>0.59248746656829132</v>
      </c>
      <c r="AA576" s="28">
        <f t="shared" si="181"/>
        <v>0.65671290569673058</v>
      </c>
      <c r="AB576" s="28">
        <f t="shared" si="181"/>
        <v>0.75474687597866463</v>
      </c>
      <c r="AC576" s="28">
        <f t="shared" si="181"/>
        <v>0.31046108846160742</v>
      </c>
      <c r="AD576" s="28">
        <f t="shared" si="181"/>
        <v>0.4594082224071141</v>
      </c>
      <c r="AE576" s="28">
        <f t="shared" si="181"/>
        <v>0.60113209082155694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0.13463953002933138</v>
      </c>
      <c r="D579" s="35">
        <f t="shared" si="183"/>
        <v>0.13870764512100225</v>
      </c>
      <c r="E579" s="35">
        <f t="shared" si="183"/>
        <v>0.1471923458057279</v>
      </c>
      <c r="F579" s="35">
        <f t="shared" si="183"/>
        <v>0.15049021530956239</v>
      </c>
      <c r="G579" s="35">
        <f t="shared" si="183"/>
        <v>0.15268319110961759</v>
      </c>
      <c r="H579" s="35">
        <f t="shared" si="183"/>
        <v>0.15756232625148739</v>
      </c>
      <c r="I579" s="35">
        <f t="shared" si="183"/>
        <v>0.20857664808311815</v>
      </c>
      <c r="J579" s="35">
        <f t="shared" si="183"/>
        <v>0.21899871220472819</v>
      </c>
      <c r="K579" s="35">
        <f t="shared" si="183"/>
        <v>0.22799015101790684</v>
      </c>
      <c r="L579" s="35">
        <f t="shared" si="183"/>
        <v>0.23455138898194083</v>
      </c>
      <c r="M579" s="35">
        <f t="shared" si="183"/>
        <v>0.24598569451072655</v>
      </c>
      <c r="N579" s="35">
        <f t="shared" si="183"/>
        <v>0.25798017785568639</v>
      </c>
      <c r="O579" s="35">
        <f t="shared" si="183"/>
        <v>0.26522953983098274</v>
      </c>
      <c r="P579" s="35">
        <f t="shared" si="183"/>
        <v>0.28027707801183249</v>
      </c>
      <c r="Q579" s="35">
        <f t="shared" si="183"/>
        <v>0.30417743635235972</v>
      </c>
      <c r="R579" s="35">
        <f t="shared" si="183"/>
        <v>0.33078862224430416</v>
      </c>
      <c r="S579" s="35">
        <f t="shared" si="183"/>
        <v>0.35485052490402619</v>
      </c>
      <c r="T579" s="35">
        <f t="shared" si="183"/>
        <v>0.38072850061230479</v>
      </c>
      <c r="U579" s="35">
        <f t="shared" si="183"/>
        <v>0.40485057727690443</v>
      </c>
      <c r="V579" s="35">
        <f t="shared" si="183"/>
        <v>0.44062507953429286</v>
      </c>
      <c r="W579" s="35">
        <f t="shared" si="183"/>
        <v>0.48059197844503709</v>
      </c>
      <c r="X579" s="35">
        <f t="shared" si="183"/>
        <v>0.52920722499196304</v>
      </c>
      <c r="Y579" s="35">
        <f t="shared" si="183"/>
        <v>0.57661250716370649</v>
      </c>
      <c r="Z579" s="35">
        <f t="shared" si="183"/>
        <v>0.59248746656829132</v>
      </c>
      <c r="AA579" s="35">
        <f t="shared" si="183"/>
        <v>0.65671290569673058</v>
      </c>
      <c r="AB579" s="35">
        <f t="shared" si="183"/>
        <v>0.75474687597866463</v>
      </c>
      <c r="AC579" s="35">
        <f t="shared" si="183"/>
        <v>0.31046108846160742</v>
      </c>
      <c r="AD579" s="35">
        <f t="shared" si="183"/>
        <v>0.4594082224071141</v>
      </c>
      <c r="AE579" s="35">
        <f t="shared" si="183"/>
        <v>0.60113209082155694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7204.6823530741867</v>
      </c>
      <c r="D599" s="28">
        <f t="shared" ref="D599:AE599" si="189">+D600+D604+D613+D624+D633</f>
        <v>7472.5333405609163</v>
      </c>
      <c r="E599" s="28">
        <f t="shared" si="189"/>
        <v>8482.1914067051384</v>
      </c>
      <c r="F599" s="28">
        <f t="shared" si="189"/>
        <v>9151.3339229832109</v>
      </c>
      <c r="G599" s="28">
        <f t="shared" si="189"/>
        <v>9671.8294667114969</v>
      </c>
      <c r="H599" s="28">
        <f t="shared" si="189"/>
        <v>10590.391331624847</v>
      </c>
      <c r="I599" s="28">
        <f t="shared" si="189"/>
        <v>10957.201790252737</v>
      </c>
      <c r="J599" s="28">
        <f t="shared" si="189"/>
        <v>13161.938463375018</v>
      </c>
      <c r="K599" s="28">
        <f t="shared" si="189"/>
        <v>12323.083299533706</v>
      </c>
      <c r="L599" s="28">
        <f t="shared" si="189"/>
        <v>12390.231851941102</v>
      </c>
      <c r="M599" s="28">
        <f t="shared" si="189"/>
        <v>12693.941005552844</v>
      </c>
      <c r="N599" s="28">
        <f t="shared" si="189"/>
        <v>12918.237049565203</v>
      </c>
      <c r="O599" s="28">
        <f t="shared" si="189"/>
        <v>12309.179892279284</v>
      </c>
      <c r="P599" s="28">
        <f t="shared" si="189"/>
        <v>12622.428515402977</v>
      </c>
      <c r="Q599" s="28">
        <f t="shared" si="189"/>
        <v>12806.957149481057</v>
      </c>
      <c r="R599" s="28">
        <f t="shared" si="189"/>
        <v>12816.357962154872</v>
      </c>
      <c r="S599" s="28">
        <f t="shared" si="189"/>
        <v>12664.561774228259</v>
      </c>
      <c r="T599" s="28">
        <f t="shared" si="189"/>
        <v>14455.752033319795</v>
      </c>
      <c r="U599" s="28">
        <f t="shared" si="189"/>
        <v>14188.959216975289</v>
      </c>
      <c r="V599" s="28">
        <f t="shared" si="189"/>
        <v>13697.102027739533</v>
      </c>
      <c r="W599" s="28">
        <f t="shared" si="189"/>
        <v>13900.843954456192</v>
      </c>
      <c r="X599" s="28">
        <f t="shared" si="189"/>
        <v>14446.767829459459</v>
      </c>
      <c r="Y599" s="28">
        <f t="shared" si="189"/>
        <v>15227.066536090337</v>
      </c>
      <c r="Z599" s="28">
        <f t="shared" si="189"/>
        <v>14987.047642066598</v>
      </c>
      <c r="AA599" s="28">
        <f t="shared" si="189"/>
        <v>15458.046488903909</v>
      </c>
      <c r="AB599" s="28">
        <f t="shared" si="189"/>
        <v>16097.108823670589</v>
      </c>
      <c r="AC599" s="28">
        <f t="shared" si="189"/>
        <v>16873.664070405779</v>
      </c>
      <c r="AD599" s="28">
        <f t="shared" si="189"/>
        <v>18339.765934592568</v>
      </c>
      <c r="AE599" s="28">
        <f t="shared" si="189"/>
        <v>17269.287112076268</v>
      </c>
    </row>
    <row r="600" spans="1:31" x14ac:dyDescent="0.2">
      <c r="A600" s="6" t="s">
        <v>19</v>
      </c>
      <c r="B600" s="7" t="s">
        <v>20</v>
      </c>
      <c r="C600" s="28">
        <f>+C601+C602+C603</f>
        <v>6084.514360191175</v>
      </c>
      <c r="D600" s="28">
        <f t="shared" ref="D600:AE600" si="190">+D601+D602+D603</f>
        <v>6201.5130969208958</v>
      </c>
      <c r="E600" s="28">
        <f t="shared" si="190"/>
        <v>7145.0818774871295</v>
      </c>
      <c r="F600" s="28">
        <f t="shared" si="190"/>
        <v>7834.0903725571025</v>
      </c>
      <c r="G600" s="28">
        <f t="shared" si="190"/>
        <v>8238.4317703235647</v>
      </c>
      <c r="H600" s="28">
        <f t="shared" si="190"/>
        <v>9175.6352846448372</v>
      </c>
      <c r="I600" s="28">
        <f t="shared" si="190"/>
        <v>9503.6856143403311</v>
      </c>
      <c r="J600" s="28">
        <f t="shared" si="190"/>
        <v>11690.443654556264</v>
      </c>
      <c r="K600" s="28">
        <f t="shared" si="190"/>
        <v>10743.727725911616</v>
      </c>
      <c r="L600" s="28">
        <f t="shared" si="190"/>
        <v>10855.411245690753</v>
      </c>
      <c r="M600" s="28">
        <f t="shared" si="190"/>
        <v>11098.423828563098</v>
      </c>
      <c r="N600" s="28">
        <f t="shared" si="190"/>
        <v>11321.26804230135</v>
      </c>
      <c r="O600" s="28">
        <f t="shared" si="190"/>
        <v>10823.548636220097</v>
      </c>
      <c r="P600" s="28">
        <f t="shared" si="190"/>
        <v>11017.787992411706</v>
      </c>
      <c r="Q600" s="28">
        <f t="shared" si="190"/>
        <v>11220.205782981253</v>
      </c>
      <c r="R600" s="28">
        <f t="shared" si="190"/>
        <v>11139.847299938931</v>
      </c>
      <c r="S600" s="28">
        <f t="shared" si="190"/>
        <v>10871.477169700142</v>
      </c>
      <c r="T600" s="28">
        <f t="shared" si="190"/>
        <v>12622.112218803266</v>
      </c>
      <c r="U600" s="28">
        <f t="shared" si="190"/>
        <v>12540.584709033586</v>
      </c>
      <c r="V600" s="28">
        <f t="shared" si="190"/>
        <v>12005.473382985319</v>
      </c>
      <c r="W600" s="28">
        <f t="shared" si="190"/>
        <v>12294.220560771286</v>
      </c>
      <c r="X600" s="28">
        <f t="shared" si="190"/>
        <v>12849.629830380869</v>
      </c>
      <c r="Y600" s="28">
        <f t="shared" si="190"/>
        <v>13679.514150675221</v>
      </c>
      <c r="Z600" s="28">
        <f t="shared" si="190"/>
        <v>13417.3297857734</v>
      </c>
      <c r="AA600" s="28">
        <f t="shared" si="190"/>
        <v>13565.934929405053</v>
      </c>
      <c r="AB600" s="28">
        <f t="shared" si="190"/>
        <v>14814.970244922022</v>
      </c>
      <c r="AC600" s="28">
        <f t="shared" si="190"/>
        <v>15199.820569310052</v>
      </c>
      <c r="AD600" s="28">
        <f t="shared" si="190"/>
        <v>16107.132103389747</v>
      </c>
      <c r="AE600" s="28">
        <f t="shared" si="190"/>
        <v>15759.282033716641</v>
      </c>
    </row>
    <row r="601" spans="1:31" x14ac:dyDescent="0.2">
      <c r="A601" s="8" t="s">
        <v>23</v>
      </c>
      <c r="B601" s="4" t="s">
        <v>24</v>
      </c>
      <c r="C601" s="37">
        <f>+C457</f>
        <v>6084.514360191175</v>
      </c>
      <c r="D601" s="37">
        <f t="shared" ref="D601:AE601" si="191">+D457</f>
        <v>6201.5130969208958</v>
      </c>
      <c r="E601" s="37">
        <f t="shared" si="191"/>
        <v>7145.0818774871295</v>
      </c>
      <c r="F601" s="37">
        <f t="shared" si="191"/>
        <v>7834.0903725571025</v>
      </c>
      <c r="G601" s="37">
        <f t="shared" si="191"/>
        <v>8238.4317703235647</v>
      </c>
      <c r="H601" s="37">
        <f t="shared" si="191"/>
        <v>9175.6352846448372</v>
      </c>
      <c r="I601" s="37">
        <f t="shared" si="191"/>
        <v>9503.6856143403311</v>
      </c>
      <c r="J601" s="37">
        <f t="shared" si="191"/>
        <v>11690.443654556264</v>
      </c>
      <c r="K601" s="37">
        <f t="shared" si="191"/>
        <v>10743.727725911616</v>
      </c>
      <c r="L601" s="37">
        <f t="shared" si="191"/>
        <v>10855.411245690753</v>
      </c>
      <c r="M601" s="37">
        <f t="shared" si="191"/>
        <v>11098.423828563098</v>
      </c>
      <c r="N601" s="37">
        <f t="shared" si="191"/>
        <v>11321.26804230135</v>
      </c>
      <c r="O601" s="37">
        <f t="shared" si="191"/>
        <v>10823.548636220097</v>
      </c>
      <c r="P601" s="37">
        <f t="shared" si="191"/>
        <v>11017.787992411706</v>
      </c>
      <c r="Q601" s="37">
        <f t="shared" si="191"/>
        <v>11220.205782981253</v>
      </c>
      <c r="R601" s="37">
        <f t="shared" si="191"/>
        <v>11139.847299938931</v>
      </c>
      <c r="S601" s="37">
        <f t="shared" si="191"/>
        <v>10871.477169700142</v>
      </c>
      <c r="T601" s="37">
        <f t="shared" si="191"/>
        <v>12621.929088362525</v>
      </c>
      <c r="U601" s="37">
        <f t="shared" si="191"/>
        <v>12540.508136971019</v>
      </c>
      <c r="V601" s="37">
        <f t="shared" si="191"/>
        <v>12005.360527920306</v>
      </c>
      <c r="W601" s="37">
        <f t="shared" si="191"/>
        <v>12293.950908078854</v>
      </c>
      <c r="X601" s="37">
        <f t="shared" si="191"/>
        <v>12849.336345129217</v>
      </c>
      <c r="Y601" s="37">
        <f t="shared" si="191"/>
        <v>13679.239588652466</v>
      </c>
      <c r="Z601" s="37">
        <f t="shared" si="191"/>
        <v>13417.033284667083</v>
      </c>
      <c r="AA601" s="37">
        <f t="shared" si="191"/>
        <v>13565.693445481218</v>
      </c>
      <c r="AB601" s="37">
        <f t="shared" si="191"/>
        <v>14814.697407777097</v>
      </c>
      <c r="AC601" s="37">
        <f t="shared" si="191"/>
        <v>15199.508567250026</v>
      </c>
      <c r="AD601" s="37">
        <f t="shared" si="191"/>
        <v>16106.850769692897</v>
      </c>
      <c r="AE601" s="37">
        <f t="shared" si="191"/>
        <v>15759.008862323853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0.18313044074143608</v>
      </c>
      <c r="U602" s="37">
        <f t="shared" si="192"/>
        <v>7.6572062568471905E-2</v>
      </c>
      <c r="V602" s="37">
        <f t="shared" si="192"/>
        <v>0.11285506501290768</v>
      </c>
      <c r="W602" s="37">
        <f t="shared" si="192"/>
        <v>0.26965269243165174</v>
      </c>
      <c r="X602" s="37">
        <f t="shared" si="192"/>
        <v>0.29348525165147199</v>
      </c>
      <c r="Y602" s="37">
        <f t="shared" si="192"/>
        <v>0.27456202275483133</v>
      </c>
      <c r="Z602" s="37">
        <f t="shared" si="192"/>
        <v>0.29650110631646726</v>
      </c>
      <c r="AA602" s="37">
        <f t="shared" si="192"/>
        <v>0.24148392383534453</v>
      </c>
      <c r="AB602" s="37">
        <f t="shared" si="192"/>
        <v>0.27283714492422345</v>
      </c>
      <c r="AC602" s="37">
        <f t="shared" si="192"/>
        <v>0.31200206002478004</v>
      </c>
      <c r="AD602" s="37">
        <f t="shared" si="192"/>
        <v>0.28133369685001453</v>
      </c>
      <c r="AE602" s="37">
        <f t="shared" si="192"/>
        <v>0.27317139278850633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269.42511908799707</v>
      </c>
      <c r="D604" s="28">
        <f t="shared" ref="D604:AE604" si="194">+D605+D606+D607+D608+D609+D611+D612</f>
        <v>310.12708995638337</v>
      </c>
      <c r="E604" s="28">
        <f t="shared" si="194"/>
        <v>336.17541797031743</v>
      </c>
      <c r="F604" s="28">
        <f t="shared" si="194"/>
        <v>345.31637229460375</v>
      </c>
      <c r="G604" s="28">
        <f t="shared" si="194"/>
        <v>368.21985283359106</v>
      </c>
      <c r="H604" s="28">
        <f t="shared" si="194"/>
        <v>402.11150512497761</v>
      </c>
      <c r="I604" s="28">
        <f t="shared" si="194"/>
        <v>392.60495556812754</v>
      </c>
      <c r="J604" s="28">
        <f t="shared" si="194"/>
        <v>407.40118915761138</v>
      </c>
      <c r="K604" s="28">
        <f t="shared" si="194"/>
        <v>467.21010437176733</v>
      </c>
      <c r="L604" s="28">
        <f t="shared" si="194"/>
        <v>391.20392135179657</v>
      </c>
      <c r="M604" s="28">
        <f t="shared" si="194"/>
        <v>412.09782297902973</v>
      </c>
      <c r="N604" s="28">
        <f t="shared" si="194"/>
        <v>412.00825285029998</v>
      </c>
      <c r="O604" s="28">
        <f t="shared" si="194"/>
        <v>428.15961440906443</v>
      </c>
      <c r="P604" s="28">
        <f t="shared" si="194"/>
        <v>431.74265105479503</v>
      </c>
      <c r="Q604" s="28">
        <f t="shared" si="194"/>
        <v>455.55701937860317</v>
      </c>
      <c r="R604" s="28">
        <f t="shared" si="194"/>
        <v>473.1258862999191</v>
      </c>
      <c r="S604" s="28">
        <f t="shared" si="194"/>
        <v>468.57409836215334</v>
      </c>
      <c r="T604" s="28">
        <f t="shared" si="194"/>
        <v>511.07630425677866</v>
      </c>
      <c r="U604" s="28">
        <f t="shared" si="194"/>
        <v>492.53734669521111</v>
      </c>
      <c r="V604" s="28">
        <f t="shared" si="194"/>
        <v>437.44933840360227</v>
      </c>
      <c r="W604" s="28">
        <f t="shared" si="194"/>
        <v>426.04441675709944</v>
      </c>
      <c r="X604" s="28">
        <f t="shared" si="194"/>
        <v>433.51052557771754</v>
      </c>
      <c r="Y604" s="28">
        <f t="shared" si="194"/>
        <v>437.28249666548453</v>
      </c>
      <c r="Z604" s="28">
        <f t="shared" si="194"/>
        <v>443.48636200271937</v>
      </c>
      <c r="AA604" s="28">
        <f t="shared" si="194"/>
        <v>423.08039422251858</v>
      </c>
      <c r="AB604" s="28">
        <f t="shared" si="194"/>
        <v>163.30336586115217</v>
      </c>
      <c r="AC604" s="28">
        <f t="shared" si="194"/>
        <v>522.54898393807514</v>
      </c>
      <c r="AD604" s="28">
        <f t="shared" si="194"/>
        <v>451.9491177050715</v>
      </c>
      <c r="AE604" s="28">
        <f t="shared" si="194"/>
        <v>354.51742334969015</v>
      </c>
    </row>
    <row r="605" spans="1:31" x14ac:dyDescent="0.2">
      <c r="A605" s="9" t="s">
        <v>250</v>
      </c>
      <c r="B605" s="4" t="s">
        <v>251</v>
      </c>
      <c r="C605" s="37">
        <f>+C472</f>
        <v>248.00734133417362</v>
      </c>
      <c r="D605" s="37">
        <f t="shared" ref="D605:AE605" si="195">+D472</f>
        <v>287.64668679068683</v>
      </c>
      <c r="E605" s="37">
        <f t="shared" si="195"/>
        <v>313.35770272040247</v>
      </c>
      <c r="F605" s="37">
        <f t="shared" si="195"/>
        <v>325.28037931832847</v>
      </c>
      <c r="G605" s="37">
        <f t="shared" si="195"/>
        <v>344.73583309163064</v>
      </c>
      <c r="H605" s="37">
        <f t="shared" si="195"/>
        <v>375.05632385047119</v>
      </c>
      <c r="I605" s="37">
        <f t="shared" si="195"/>
        <v>366.77112649928586</v>
      </c>
      <c r="J605" s="37">
        <f t="shared" si="195"/>
        <v>383.07282327496932</v>
      </c>
      <c r="K605" s="37">
        <f t="shared" si="195"/>
        <v>441.91665437543156</v>
      </c>
      <c r="L605" s="37">
        <f t="shared" si="195"/>
        <v>369.03978814383987</v>
      </c>
      <c r="M605" s="37">
        <f t="shared" si="195"/>
        <v>383.47728145015594</v>
      </c>
      <c r="N605" s="37">
        <f t="shared" si="195"/>
        <v>384.00087793830249</v>
      </c>
      <c r="O605" s="37">
        <f t="shared" si="195"/>
        <v>398.6584387204374</v>
      </c>
      <c r="P605" s="37">
        <f t="shared" si="195"/>
        <v>401.14629381462521</v>
      </c>
      <c r="Q605" s="37">
        <f t="shared" si="195"/>
        <v>422.02687198878812</v>
      </c>
      <c r="R605" s="37">
        <f t="shared" si="195"/>
        <v>437.45281084221051</v>
      </c>
      <c r="S605" s="37">
        <f t="shared" si="195"/>
        <v>427.98512578702184</v>
      </c>
      <c r="T605" s="37">
        <f t="shared" si="195"/>
        <v>470.06981217748216</v>
      </c>
      <c r="U605" s="37">
        <f t="shared" si="195"/>
        <v>453.28226019996038</v>
      </c>
      <c r="V605" s="37">
        <f t="shared" si="195"/>
        <v>399.41301519759406</v>
      </c>
      <c r="W605" s="37">
        <f t="shared" si="195"/>
        <v>383.02100102237762</v>
      </c>
      <c r="X605" s="37">
        <f t="shared" si="195"/>
        <v>385.72899808860234</v>
      </c>
      <c r="Y605" s="37">
        <f t="shared" si="195"/>
        <v>385.50187438103558</v>
      </c>
      <c r="Z605" s="37">
        <f t="shared" si="195"/>
        <v>390.35242057453172</v>
      </c>
      <c r="AA605" s="37">
        <f t="shared" si="195"/>
        <v>374.57069247673053</v>
      </c>
      <c r="AB605" s="37">
        <f t="shared" si="195"/>
        <v>116.35638409687455</v>
      </c>
      <c r="AC605" s="37">
        <f t="shared" si="195"/>
        <v>471.73201221537931</v>
      </c>
      <c r="AD605" s="37">
        <f t="shared" si="195"/>
        <v>399.46578262218424</v>
      </c>
      <c r="AE605" s="37">
        <f t="shared" si="195"/>
        <v>298.68952464971471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5.3149761368752806</v>
      </c>
      <c r="D607" s="37">
        <f t="shared" si="197"/>
        <v>6.4332294817332194</v>
      </c>
      <c r="E607" s="37">
        <f t="shared" si="197"/>
        <v>5.9446683948502468</v>
      </c>
      <c r="F607" s="37">
        <f t="shared" si="197"/>
        <v>3.0779200312594734</v>
      </c>
      <c r="G607" s="37">
        <f t="shared" si="197"/>
        <v>5.7652964434208771</v>
      </c>
      <c r="H607" s="37">
        <f t="shared" si="197"/>
        <v>9.0612287958076188</v>
      </c>
      <c r="I607" s="37">
        <f t="shared" si="197"/>
        <v>7.1097926647633933</v>
      </c>
      <c r="J607" s="37">
        <f t="shared" si="197"/>
        <v>5.3180199495539657</v>
      </c>
      <c r="K607" s="37">
        <f t="shared" si="197"/>
        <v>6.1492439022976457</v>
      </c>
      <c r="L607" s="37">
        <f t="shared" si="197"/>
        <v>4.5192165182339599</v>
      </c>
      <c r="M607" s="37">
        <f t="shared" si="197"/>
        <v>8.538805668263338</v>
      </c>
      <c r="N607" s="37">
        <f t="shared" si="197"/>
        <v>7.4966575565357161</v>
      </c>
      <c r="O607" s="37">
        <f t="shared" si="197"/>
        <v>8.8503599096569623</v>
      </c>
      <c r="P607" s="37">
        <f t="shared" si="197"/>
        <v>9.7101719595369715</v>
      </c>
      <c r="Q607" s="37">
        <f t="shared" si="197"/>
        <v>11.168936530937755</v>
      </c>
      <c r="R607" s="37">
        <f t="shared" si="197"/>
        <v>11.65952063611004</v>
      </c>
      <c r="S607" s="37">
        <f t="shared" si="197"/>
        <v>16.088182464508424</v>
      </c>
      <c r="T607" s="37">
        <f t="shared" si="197"/>
        <v>15.225111508183057</v>
      </c>
      <c r="U607" s="37">
        <f t="shared" si="197"/>
        <v>12.264967730171998</v>
      </c>
      <c r="V607" s="37">
        <f t="shared" si="197"/>
        <v>11.429008916035217</v>
      </c>
      <c r="W607" s="37">
        <f t="shared" si="197"/>
        <v>13.861396407451625</v>
      </c>
      <c r="X607" s="37">
        <f t="shared" si="197"/>
        <v>13.687594756007554</v>
      </c>
      <c r="Y607" s="37">
        <f t="shared" si="197"/>
        <v>16.998188610138769</v>
      </c>
      <c r="Z607" s="37">
        <f t="shared" si="197"/>
        <v>17.536612616189068</v>
      </c>
      <c r="AA607" s="37">
        <f t="shared" si="197"/>
        <v>12.978131709454628</v>
      </c>
      <c r="AB607" s="37">
        <f t="shared" si="197"/>
        <v>11.213861035663067</v>
      </c>
      <c r="AC607" s="37">
        <f t="shared" si="197"/>
        <v>10.662185839668995</v>
      </c>
      <c r="AD607" s="37">
        <f t="shared" si="197"/>
        <v>11.652933567781897</v>
      </c>
      <c r="AE607" s="37">
        <f t="shared" si="197"/>
        <v>12.404271960867462</v>
      </c>
    </row>
    <row r="608" spans="1:31" x14ac:dyDescent="0.2">
      <c r="A608" s="9" t="s">
        <v>321</v>
      </c>
      <c r="B608" s="4" t="s">
        <v>322</v>
      </c>
      <c r="C608" s="37">
        <f>+C497</f>
        <v>16.10280161694816</v>
      </c>
      <c r="D608" s="37">
        <f t="shared" ref="D608:AE608" si="198">+D497</f>
        <v>16.047173683963312</v>
      </c>
      <c r="E608" s="37">
        <f t="shared" si="198"/>
        <v>16.873046855064736</v>
      </c>
      <c r="F608" s="37">
        <f t="shared" si="198"/>
        <v>16.958072945015815</v>
      </c>
      <c r="G608" s="37">
        <f t="shared" si="198"/>
        <v>17.718723298539519</v>
      </c>
      <c r="H608" s="37">
        <f t="shared" si="198"/>
        <v>17.993952478698823</v>
      </c>
      <c r="I608" s="37">
        <f t="shared" si="198"/>
        <v>18.724036404078266</v>
      </c>
      <c r="J608" s="37">
        <f t="shared" si="198"/>
        <v>19.010345933088125</v>
      </c>
      <c r="K608" s="37">
        <f t="shared" si="198"/>
        <v>19.14420609403809</v>
      </c>
      <c r="L608" s="37">
        <f t="shared" si="198"/>
        <v>17.644916689722699</v>
      </c>
      <c r="M608" s="37">
        <f t="shared" si="198"/>
        <v>20.081735860610422</v>
      </c>
      <c r="N608" s="37">
        <f t="shared" si="198"/>
        <v>20.510717355461804</v>
      </c>
      <c r="O608" s="37">
        <f t="shared" si="198"/>
        <v>20.650815778970074</v>
      </c>
      <c r="P608" s="37">
        <f t="shared" si="198"/>
        <v>20.886185280632823</v>
      </c>
      <c r="Q608" s="37">
        <f t="shared" si="198"/>
        <v>22.361210858877335</v>
      </c>
      <c r="R608" s="37">
        <f t="shared" si="198"/>
        <v>24.0135548215986</v>
      </c>
      <c r="S608" s="37">
        <f t="shared" si="198"/>
        <v>24.500790110623111</v>
      </c>
      <c r="T608" s="37">
        <f t="shared" si="198"/>
        <v>25.781380571113463</v>
      </c>
      <c r="U608" s="37">
        <f t="shared" si="198"/>
        <v>26.990118765078741</v>
      </c>
      <c r="V608" s="37">
        <f t="shared" si="198"/>
        <v>26.607314289972969</v>
      </c>
      <c r="W608" s="37">
        <f t="shared" si="198"/>
        <v>29.162019327270187</v>
      </c>
      <c r="X608" s="37">
        <f t="shared" si="198"/>
        <v>34.093932733107614</v>
      </c>
      <c r="Y608" s="37">
        <f t="shared" si="198"/>
        <v>34.782433674310191</v>
      </c>
      <c r="Z608" s="37">
        <f t="shared" si="198"/>
        <v>35.597328811998558</v>
      </c>
      <c r="AA608" s="37">
        <f t="shared" si="198"/>
        <v>35.531570036333441</v>
      </c>
      <c r="AB608" s="37">
        <f t="shared" si="198"/>
        <v>35.733120728614558</v>
      </c>
      <c r="AC608" s="37">
        <f t="shared" si="198"/>
        <v>40.154785883026868</v>
      </c>
      <c r="AD608" s="37">
        <f t="shared" si="198"/>
        <v>40.830401515105414</v>
      </c>
      <c r="AE608" s="37">
        <f t="shared" si="198"/>
        <v>43.423626739108002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14.086315229244875</v>
      </c>
      <c r="D613" s="28">
        <f t="shared" ref="D613:AE613" si="202">+D614+D615+D616+D617+D618+D619+D620+D621+D622+D623</f>
        <v>15.92197512388155</v>
      </c>
      <c r="E613" s="28">
        <f t="shared" si="202"/>
        <v>17.288719834376032</v>
      </c>
      <c r="F613" s="28">
        <f t="shared" si="202"/>
        <v>17.354737265649238</v>
      </c>
      <c r="G613" s="28">
        <f t="shared" si="202"/>
        <v>16.450876724476913</v>
      </c>
      <c r="H613" s="28">
        <f t="shared" si="202"/>
        <v>18.373873650710273</v>
      </c>
      <c r="I613" s="28">
        <f t="shared" si="202"/>
        <v>24.29877643774136</v>
      </c>
      <c r="J613" s="28">
        <f t="shared" si="202"/>
        <v>17.043313442888024</v>
      </c>
      <c r="K613" s="28">
        <f t="shared" si="202"/>
        <v>19.329519586568306</v>
      </c>
      <c r="L613" s="28">
        <f t="shared" si="202"/>
        <v>22.217467160280226</v>
      </c>
      <c r="M613" s="28">
        <f t="shared" si="202"/>
        <v>24.713783769594343</v>
      </c>
      <c r="N613" s="28">
        <f t="shared" si="202"/>
        <v>22.308428027057928</v>
      </c>
      <c r="O613" s="28">
        <f t="shared" si="202"/>
        <v>25.178797375590566</v>
      </c>
      <c r="P613" s="28">
        <f t="shared" si="202"/>
        <v>28.003383721976494</v>
      </c>
      <c r="Q613" s="28">
        <f t="shared" si="202"/>
        <v>28.667780768653973</v>
      </c>
      <c r="R613" s="28">
        <f t="shared" si="202"/>
        <v>24.088989756389026</v>
      </c>
      <c r="S613" s="28">
        <f t="shared" si="202"/>
        <v>25.463313978034755</v>
      </c>
      <c r="T613" s="28">
        <f t="shared" si="202"/>
        <v>25.185262699203939</v>
      </c>
      <c r="U613" s="28">
        <f t="shared" si="202"/>
        <v>27.9695598894087</v>
      </c>
      <c r="V613" s="28">
        <f t="shared" si="202"/>
        <v>24.586675749810162</v>
      </c>
      <c r="W613" s="28">
        <f t="shared" si="202"/>
        <v>30.780749571405874</v>
      </c>
      <c r="X613" s="28">
        <f t="shared" si="202"/>
        <v>30.505244405321516</v>
      </c>
      <c r="Y613" s="28">
        <f t="shared" si="202"/>
        <v>30.376008240018763</v>
      </c>
      <c r="Z613" s="28">
        <f t="shared" si="202"/>
        <v>32.66994484639762</v>
      </c>
      <c r="AA613" s="28">
        <f t="shared" si="202"/>
        <v>31.127982270418233</v>
      </c>
      <c r="AB613" s="28">
        <f t="shared" si="202"/>
        <v>35.333355924392457</v>
      </c>
      <c r="AC613" s="28">
        <f t="shared" si="202"/>
        <v>29.126621227595468</v>
      </c>
      <c r="AD613" s="28">
        <f t="shared" si="202"/>
        <v>29.46948972173405</v>
      </c>
      <c r="AE613" s="28">
        <f t="shared" si="202"/>
        <v>29.84099154614481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14.086315229244875</v>
      </c>
      <c r="D621" s="37">
        <f t="shared" ref="D621:AE621" si="205">+D552</f>
        <v>15.92197512388155</v>
      </c>
      <c r="E621" s="37">
        <f t="shared" si="205"/>
        <v>17.288719834376032</v>
      </c>
      <c r="F621" s="37">
        <f t="shared" si="205"/>
        <v>17.354737265649238</v>
      </c>
      <c r="G621" s="37">
        <f t="shared" si="205"/>
        <v>16.450876724476913</v>
      </c>
      <c r="H621" s="37">
        <f t="shared" si="205"/>
        <v>18.373873650710273</v>
      </c>
      <c r="I621" s="37">
        <f t="shared" si="205"/>
        <v>24.29877643774136</v>
      </c>
      <c r="J621" s="37">
        <f t="shared" si="205"/>
        <v>17.043313442888024</v>
      </c>
      <c r="K621" s="37">
        <f t="shared" si="205"/>
        <v>19.329519586568306</v>
      </c>
      <c r="L621" s="37">
        <f t="shared" si="205"/>
        <v>22.217467160280226</v>
      </c>
      <c r="M621" s="37">
        <f t="shared" si="205"/>
        <v>24.713783769594343</v>
      </c>
      <c r="N621" s="37">
        <f t="shared" si="205"/>
        <v>22.308428027057928</v>
      </c>
      <c r="O621" s="37">
        <f t="shared" si="205"/>
        <v>25.178797375590566</v>
      </c>
      <c r="P621" s="37">
        <f t="shared" si="205"/>
        <v>28.003383721976494</v>
      </c>
      <c r="Q621" s="37">
        <f t="shared" si="205"/>
        <v>28.667780768653973</v>
      </c>
      <c r="R621" s="37">
        <f t="shared" si="205"/>
        <v>24.088989756389026</v>
      </c>
      <c r="S621" s="37">
        <f t="shared" si="205"/>
        <v>25.463313978034755</v>
      </c>
      <c r="T621" s="37">
        <f t="shared" si="205"/>
        <v>25.185262699203939</v>
      </c>
      <c r="U621" s="37">
        <f t="shared" si="205"/>
        <v>27.9695598894087</v>
      </c>
      <c r="V621" s="37">
        <f t="shared" si="205"/>
        <v>24.586675749810162</v>
      </c>
      <c r="W621" s="37">
        <f t="shared" si="205"/>
        <v>30.780749571405874</v>
      </c>
      <c r="X621" s="37">
        <f t="shared" si="205"/>
        <v>30.505244405321516</v>
      </c>
      <c r="Y621" s="37">
        <f t="shared" si="205"/>
        <v>30.376008240018763</v>
      </c>
      <c r="Z621" s="37">
        <f t="shared" si="205"/>
        <v>32.66994484639762</v>
      </c>
      <c r="AA621" s="37">
        <f t="shared" si="205"/>
        <v>31.127982270418233</v>
      </c>
      <c r="AB621" s="37">
        <f t="shared" si="205"/>
        <v>35.333355924392457</v>
      </c>
      <c r="AC621" s="37">
        <f t="shared" si="205"/>
        <v>29.126621227595468</v>
      </c>
      <c r="AD621" s="37">
        <f t="shared" si="205"/>
        <v>29.46948972173405</v>
      </c>
      <c r="AE621" s="37">
        <f t="shared" si="205"/>
        <v>29.84099154614481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836.52191903574032</v>
      </c>
      <c r="D624" s="28">
        <f t="shared" ref="D624:AE624" si="208">+D625+D626+D627+D628+D629+D630+D631+D632</f>
        <v>944.83247091463443</v>
      </c>
      <c r="E624" s="28">
        <f t="shared" si="208"/>
        <v>983.49819906750918</v>
      </c>
      <c r="F624" s="28">
        <f t="shared" si="208"/>
        <v>954.42195065054557</v>
      </c>
      <c r="G624" s="28">
        <f t="shared" si="208"/>
        <v>1048.5742836387556</v>
      </c>
      <c r="H624" s="28">
        <f t="shared" si="208"/>
        <v>994.113105878071</v>
      </c>
      <c r="I624" s="28">
        <f t="shared" si="208"/>
        <v>1036.4038672584538</v>
      </c>
      <c r="J624" s="28">
        <f t="shared" si="208"/>
        <v>1046.8313075060496</v>
      </c>
      <c r="K624" s="28">
        <f t="shared" si="208"/>
        <v>1092.5879595127367</v>
      </c>
      <c r="L624" s="28">
        <f t="shared" si="208"/>
        <v>1121.1646663492897</v>
      </c>
      <c r="M624" s="28">
        <f t="shared" si="208"/>
        <v>1158.4595845466117</v>
      </c>
      <c r="N624" s="28">
        <f t="shared" si="208"/>
        <v>1162.3943462086399</v>
      </c>
      <c r="O624" s="28">
        <f t="shared" si="208"/>
        <v>1032.0276147347017</v>
      </c>
      <c r="P624" s="28">
        <f t="shared" si="208"/>
        <v>1144.6142111364863</v>
      </c>
      <c r="Q624" s="28">
        <f t="shared" si="208"/>
        <v>1102.222388916196</v>
      </c>
      <c r="R624" s="28">
        <f t="shared" si="208"/>
        <v>1178.9649975373907</v>
      </c>
      <c r="S624" s="28">
        <f t="shared" si="208"/>
        <v>1298.6923416630275</v>
      </c>
      <c r="T624" s="28">
        <f t="shared" si="208"/>
        <v>1296.9975190599364</v>
      </c>
      <c r="U624" s="28">
        <f t="shared" si="208"/>
        <v>1127.4627507798048</v>
      </c>
      <c r="V624" s="28">
        <f t="shared" si="208"/>
        <v>1229.1520055212673</v>
      </c>
      <c r="W624" s="28">
        <f t="shared" si="208"/>
        <v>1149.3176353779563</v>
      </c>
      <c r="X624" s="28">
        <f t="shared" si="208"/>
        <v>1132.5930218705587</v>
      </c>
      <c r="Y624" s="28">
        <f t="shared" si="208"/>
        <v>1079.3172680024481</v>
      </c>
      <c r="Z624" s="28">
        <f t="shared" si="208"/>
        <v>1092.9690619775145</v>
      </c>
      <c r="AA624" s="28">
        <f t="shared" si="208"/>
        <v>1437.2464701002209</v>
      </c>
      <c r="AB624" s="28">
        <f t="shared" si="208"/>
        <v>1082.7471100870434</v>
      </c>
      <c r="AC624" s="28">
        <f t="shared" si="208"/>
        <v>1121.8574348415946</v>
      </c>
      <c r="AD624" s="28">
        <f t="shared" si="208"/>
        <v>1750.7558155536065</v>
      </c>
      <c r="AE624" s="28">
        <f t="shared" si="208"/>
        <v>1125.0455313729688</v>
      </c>
    </row>
    <row r="625" spans="1:31" x14ac:dyDescent="0.2">
      <c r="A625" s="9" t="s">
        <v>549</v>
      </c>
      <c r="B625" s="4" t="s">
        <v>550</v>
      </c>
      <c r="C625" s="37">
        <f>+C556</f>
        <v>492.73746936739008</v>
      </c>
      <c r="D625" s="37">
        <f t="shared" ref="D625:AE625" si="209">+D556</f>
        <v>600.49718067928359</v>
      </c>
      <c r="E625" s="37">
        <f t="shared" si="209"/>
        <v>633.24763875556926</v>
      </c>
      <c r="F625" s="37">
        <f t="shared" si="209"/>
        <v>598.25612026201702</v>
      </c>
      <c r="G625" s="37">
        <f t="shared" si="209"/>
        <v>686.49318317363816</v>
      </c>
      <c r="H625" s="37">
        <f t="shared" si="209"/>
        <v>626.11673533636474</v>
      </c>
      <c r="I625" s="37">
        <f t="shared" si="209"/>
        <v>662.49222664015849</v>
      </c>
      <c r="J625" s="37">
        <f t="shared" si="209"/>
        <v>667.00439681116552</v>
      </c>
      <c r="K625" s="37">
        <f t="shared" si="209"/>
        <v>706.84577874126376</v>
      </c>
      <c r="L625" s="37">
        <f t="shared" si="209"/>
        <v>729.50721550122796</v>
      </c>
      <c r="M625" s="37">
        <f t="shared" si="209"/>
        <v>760.88686362196108</v>
      </c>
      <c r="N625" s="37">
        <f t="shared" si="209"/>
        <v>758.90635520740045</v>
      </c>
      <c r="O625" s="37">
        <f t="shared" si="209"/>
        <v>788.24020952058095</v>
      </c>
      <c r="P625" s="37">
        <f t="shared" si="209"/>
        <v>894.88798472090082</v>
      </c>
      <c r="Q625" s="37">
        <f t="shared" si="209"/>
        <v>846.55734129914549</v>
      </c>
      <c r="R625" s="37">
        <f t="shared" si="209"/>
        <v>917.36112871887553</v>
      </c>
      <c r="S625" s="37">
        <f t="shared" si="209"/>
        <v>1031.1496516430473</v>
      </c>
      <c r="T625" s="37">
        <f t="shared" si="209"/>
        <v>1023.5160078384914</v>
      </c>
      <c r="U625" s="37">
        <f t="shared" si="209"/>
        <v>917.16396626009373</v>
      </c>
      <c r="V625" s="37">
        <f t="shared" si="209"/>
        <v>1015.2899126369991</v>
      </c>
      <c r="W625" s="37">
        <f t="shared" si="209"/>
        <v>937.80750420572019</v>
      </c>
      <c r="X625" s="37">
        <f t="shared" si="209"/>
        <v>923.43768223595737</v>
      </c>
      <c r="Y625" s="37">
        <f t="shared" si="209"/>
        <v>872.51344906588656</v>
      </c>
      <c r="Z625" s="37">
        <f t="shared" si="209"/>
        <v>888.52350850174525</v>
      </c>
      <c r="AA625" s="37">
        <f t="shared" si="209"/>
        <v>1254.7206643294876</v>
      </c>
      <c r="AB625" s="37">
        <f t="shared" si="209"/>
        <v>905.08322894713592</v>
      </c>
      <c r="AC625" s="37">
        <f t="shared" si="209"/>
        <v>949.05547833251262</v>
      </c>
      <c r="AD625" s="37">
        <f t="shared" si="209"/>
        <v>1582.8157836753505</v>
      </c>
      <c r="AE625" s="37">
        <f t="shared" si="209"/>
        <v>961.96742412553863</v>
      </c>
    </row>
    <row r="626" spans="1:31" x14ac:dyDescent="0.2">
      <c r="A626" s="9" t="s">
        <v>668</v>
      </c>
      <c r="B626" s="4" t="s">
        <v>639</v>
      </c>
      <c r="C626" s="37">
        <f>+C559</f>
        <v>25.85482034757143</v>
      </c>
      <c r="D626" s="37">
        <f t="shared" ref="D626:AE626" si="210">+D559</f>
        <v>28.274088120702004</v>
      </c>
      <c r="E626" s="37">
        <f t="shared" si="210"/>
        <v>30.693355893832585</v>
      </c>
      <c r="F626" s="37">
        <f t="shared" si="210"/>
        <v>33.11262366696316</v>
      </c>
      <c r="G626" s="37">
        <f t="shared" si="210"/>
        <v>35.53189144009373</v>
      </c>
      <c r="H626" s="37">
        <f t="shared" si="210"/>
        <v>37.951159213224308</v>
      </c>
      <c r="I626" s="37">
        <f t="shared" si="210"/>
        <v>40.370426986354879</v>
      </c>
      <c r="J626" s="37">
        <f t="shared" si="210"/>
        <v>42.789694759485464</v>
      </c>
      <c r="K626" s="37">
        <f t="shared" si="210"/>
        <v>45.208962532616027</v>
      </c>
      <c r="L626" s="37">
        <f t="shared" si="210"/>
        <v>47.628230305746605</v>
      </c>
      <c r="M626" s="37">
        <f t="shared" si="210"/>
        <v>50.04749807887719</v>
      </c>
      <c r="N626" s="37">
        <f t="shared" si="210"/>
        <v>52.466765852007775</v>
      </c>
      <c r="O626" s="37">
        <f t="shared" si="210"/>
        <v>64.460584806857966</v>
      </c>
      <c r="P626" s="37">
        <f t="shared" si="210"/>
        <v>67.498308111682164</v>
      </c>
      <c r="Q626" s="37">
        <f t="shared" si="210"/>
        <v>70.536031416506361</v>
      </c>
      <c r="R626" s="37">
        <f t="shared" si="210"/>
        <v>73.573754721330559</v>
      </c>
      <c r="S626" s="37">
        <f t="shared" si="210"/>
        <v>76.611478026154771</v>
      </c>
      <c r="T626" s="37">
        <f t="shared" si="210"/>
        <v>79.649201330978968</v>
      </c>
      <c r="U626" s="37">
        <f t="shared" si="210"/>
        <v>68.515359888565413</v>
      </c>
      <c r="V626" s="37">
        <f t="shared" si="210"/>
        <v>70.338002231459924</v>
      </c>
      <c r="W626" s="37">
        <f t="shared" si="210"/>
        <v>69.741376801223879</v>
      </c>
      <c r="X626" s="37">
        <f t="shared" si="210"/>
        <v>69.143999208936407</v>
      </c>
      <c r="Y626" s="37">
        <f t="shared" si="210"/>
        <v>68.547814792692876</v>
      </c>
      <c r="Z626" s="37">
        <f t="shared" si="210"/>
        <v>67.944885613696499</v>
      </c>
      <c r="AA626" s="37">
        <f t="shared" si="210"/>
        <v>57.00556180211877</v>
      </c>
      <c r="AB626" s="37">
        <f t="shared" si="210"/>
        <v>55.033901823475325</v>
      </c>
      <c r="AC626" s="37">
        <f t="shared" si="210"/>
        <v>53.06224184483186</v>
      </c>
      <c r="AD626" s="37">
        <f t="shared" si="210"/>
        <v>51.090581866188415</v>
      </c>
      <c r="AE626" s="37">
        <f t="shared" si="210"/>
        <v>49.118921887544936</v>
      </c>
    </row>
    <row r="627" spans="1:31" x14ac:dyDescent="0.2">
      <c r="A627" s="9" t="s">
        <v>678</v>
      </c>
      <c r="B627" s="4" t="s">
        <v>645</v>
      </c>
      <c r="C627" s="37">
        <f>+C562</f>
        <v>208.59466812748821</v>
      </c>
      <c r="D627" s="37">
        <f t="shared" ref="D627:AE627" si="211">+D562</f>
        <v>208.59466812748821</v>
      </c>
      <c r="E627" s="37">
        <f t="shared" si="211"/>
        <v>208.59466812748821</v>
      </c>
      <c r="F627" s="37">
        <f t="shared" si="211"/>
        <v>208.59466812748821</v>
      </c>
      <c r="G627" s="37">
        <f t="shared" si="211"/>
        <v>208.59466812748821</v>
      </c>
      <c r="H627" s="37">
        <f t="shared" si="211"/>
        <v>208.59466812748821</v>
      </c>
      <c r="I627" s="37">
        <f t="shared" si="211"/>
        <v>208.59466812748821</v>
      </c>
      <c r="J627" s="37">
        <f t="shared" si="211"/>
        <v>208.59466812748821</v>
      </c>
      <c r="K627" s="37">
        <f t="shared" si="211"/>
        <v>208.59466812748821</v>
      </c>
      <c r="L627" s="37">
        <f t="shared" si="211"/>
        <v>208.59466812748821</v>
      </c>
      <c r="M627" s="37">
        <f t="shared" si="211"/>
        <v>208.59466812748821</v>
      </c>
      <c r="N627" s="37">
        <f t="shared" si="211"/>
        <v>208.59466812748821</v>
      </c>
      <c r="O627" s="37">
        <f t="shared" si="211"/>
        <v>64.887226997024925</v>
      </c>
      <c r="P627" s="37">
        <f t="shared" si="211"/>
        <v>64.887226997024925</v>
      </c>
      <c r="Q627" s="37">
        <f t="shared" si="211"/>
        <v>64.887226997024925</v>
      </c>
      <c r="R627" s="37">
        <f t="shared" si="211"/>
        <v>64.887226997024925</v>
      </c>
      <c r="S627" s="37">
        <f t="shared" si="211"/>
        <v>64.887226997024925</v>
      </c>
      <c r="T627" s="37">
        <f t="shared" si="211"/>
        <v>64.887226997024925</v>
      </c>
      <c r="U627" s="37">
        <f t="shared" si="211"/>
        <v>38.932226198214963</v>
      </c>
      <c r="V627" s="37">
        <f t="shared" si="211"/>
        <v>38.932226198214963</v>
      </c>
      <c r="W627" s="37">
        <f t="shared" si="211"/>
        <v>38.932226198214963</v>
      </c>
      <c r="X627" s="37">
        <f t="shared" si="211"/>
        <v>38.930148534663573</v>
      </c>
      <c r="Y627" s="37">
        <f t="shared" si="211"/>
        <v>38.930148534663573</v>
      </c>
      <c r="Z627" s="37">
        <f t="shared" si="211"/>
        <v>38.930148534663573</v>
      </c>
      <c r="AA627" s="37">
        <f t="shared" si="211"/>
        <v>27.55992472791273</v>
      </c>
      <c r="AB627" s="37">
        <f t="shared" si="211"/>
        <v>27.55992472791273</v>
      </c>
      <c r="AC627" s="37">
        <f t="shared" si="211"/>
        <v>27.55992472791273</v>
      </c>
      <c r="AD627" s="37">
        <f t="shared" si="211"/>
        <v>27.55992472791273</v>
      </c>
      <c r="AE627" s="37">
        <f t="shared" si="211"/>
        <v>27.55992472791273</v>
      </c>
    </row>
    <row r="628" spans="1:31" x14ac:dyDescent="0.2">
      <c r="A628" s="9" t="s">
        <v>688</v>
      </c>
      <c r="B628" s="4" t="s">
        <v>651</v>
      </c>
      <c r="C628" s="37">
        <f>+C565</f>
        <v>0.63693208324514994</v>
      </c>
      <c r="D628" s="37">
        <f t="shared" ref="D628:AE628" si="212">+D565</f>
        <v>0.63693208324514994</v>
      </c>
      <c r="E628" s="37">
        <f t="shared" si="212"/>
        <v>0.63693208324514994</v>
      </c>
      <c r="F628" s="37">
        <f t="shared" si="212"/>
        <v>0.63693208324514994</v>
      </c>
      <c r="G628" s="37">
        <f t="shared" si="212"/>
        <v>0.63693208324514994</v>
      </c>
      <c r="H628" s="37">
        <f t="shared" si="212"/>
        <v>0.63693208324514994</v>
      </c>
      <c r="I628" s="37">
        <f t="shared" si="212"/>
        <v>0.63693208324514994</v>
      </c>
      <c r="J628" s="37">
        <f t="shared" si="212"/>
        <v>0.63693208324514994</v>
      </c>
      <c r="K628" s="37">
        <f t="shared" si="212"/>
        <v>0.63693208324514994</v>
      </c>
      <c r="L628" s="37">
        <f t="shared" si="212"/>
        <v>0.63693208324514994</v>
      </c>
      <c r="M628" s="37">
        <f t="shared" si="212"/>
        <v>0.63693208324514994</v>
      </c>
      <c r="N628" s="37">
        <f t="shared" si="212"/>
        <v>0.63693208324514994</v>
      </c>
      <c r="O628" s="37">
        <f t="shared" si="212"/>
        <v>0.68310393329905361</v>
      </c>
      <c r="P628" s="37">
        <f t="shared" si="212"/>
        <v>0.68310393329905361</v>
      </c>
      <c r="Q628" s="37">
        <f t="shared" si="212"/>
        <v>0.68310393329905361</v>
      </c>
      <c r="R628" s="37">
        <f t="shared" si="212"/>
        <v>0.68310393329905361</v>
      </c>
      <c r="S628" s="37">
        <f t="shared" si="212"/>
        <v>0.68310393329905361</v>
      </c>
      <c r="T628" s="37">
        <f t="shared" si="212"/>
        <v>0.68310393329905361</v>
      </c>
      <c r="U628" s="37">
        <f t="shared" si="212"/>
        <v>0.40986235997943221</v>
      </c>
      <c r="V628" s="37">
        <f t="shared" si="212"/>
        <v>0.40986235997943221</v>
      </c>
      <c r="W628" s="37">
        <f t="shared" si="212"/>
        <v>0.40986235997943221</v>
      </c>
      <c r="X628" s="37">
        <f t="shared" si="212"/>
        <v>0.40986235997943221</v>
      </c>
      <c r="Y628" s="37">
        <f t="shared" si="212"/>
        <v>0.40986235997943221</v>
      </c>
      <c r="Z628" s="37">
        <f t="shared" si="212"/>
        <v>0.40986235997943221</v>
      </c>
      <c r="AA628" s="37">
        <f t="shared" si="212"/>
        <v>6.8071711933456028E-2</v>
      </c>
      <c r="AB628" s="37">
        <f t="shared" si="212"/>
        <v>6.8071711933456028E-2</v>
      </c>
      <c r="AC628" s="37">
        <f t="shared" si="212"/>
        <v>6.8071711933456028E-2</v>
      </c>
      <c r="AD628" s="37">
        <f t="shared" si="212"/>
        <v>6.8071711933456028E-2</v>
      </c>
      <c r="AE628" s="37">
        <f t="shared" si="212"/>
        <v>6.8071711933456028E-2</v>
      </c>
    </row>
    <row r="629" spans="1:31" x14ac:dyDescent="0.2">
      <c r="A629" s="9" t="s">
        <v>698</v>
      </c>
      <c r="B629" s="4" t="s">
        <v>657</v>
      </c>
      <c r="C629" s="37">
        <f>+C568</f>
        <v>108.60010290145023</v>
      </c>
      <c r="D629" s="37">
        <f t="shared" ref="D629:AE629" si="213">+D568</f>
        <v>106.63374948672498</v>
      </c>
      <c r="E629" s="37">
        <f t="shared" si="213"/>
        <v>110.03182558158795</v>
      </c>
      <c r="F629" s="37">
        <f t="shared" si="213"/>
        <v>113.42990167645092</v>
      </c>
      <c r="G629" s="37">
        <f t="shared" si="213"/>
        <v>116.8279777713139</v>
      </c>
      <c r="H629" s="37">
        <f t="shared" si="213"/>
        <v>120.22605386617687</v>
      </c>
      <c r="I629" s="37">
        <f t="shared" si="213"/>
        <v>123.6241299610398</v>
      </c>
      <c r="J629" s="37">
        <f t="shared" si="213"/>
        <v>127.02220605590277</v>
      </c>
      <c r="K629" s="37">
        <f t="shared" si="213"/>
        <v>130.42028215076573</v>
      </c>
      <c r="L629" s="37">
        <f t="shared" si="213"/>
        <v>133.81835824562873</v>
      </c>
      <c r="M629" s="37">
        <f t="shared" si="213"/>
        <v>137.21643434049165</v>
      </c>
      <c r="N629" s="37">
        <f t="shared" si="213"/>
        <v>140.61451043535467</v>
      </c>
      <c r="O629" s="37">
        <f t="shared" si="213"/>
        <v>112.28223561488744</v>
      </c>
      <c r="P629" s="37">
        <f t="shared" si="213"/>
        <v>114.90307114199953</v>
      </c>
      <c r="Q629" s="37">
        <f t="shared" si="213"/>
        <v>117.52390666911162</v>
      </c>
      <c r="R629" s="37">
        <f t="shared" si="213"/>
        <v>120.14474219622376</v>
      </c>
      <c r="S629" s="37">
        <f t="shared" si="213"/>
        <v>122.76557772333585</v>
      </c>
      <c r="T629" s="37">
        <f t="shared" si="213"/>
        <v>125.38641325044796</v>
      </c>
      <c r="U629" s="37">
        <f t="shared" si="213"/>
        <v>99.405163737291815</v>
      </c>
      <c r="V629" s="37">
        <f t="shared" si="213"/>
        <v>100.97767233723691</v>
      </c>
      <c r="W629" s="37">
        <f t="shared" si="213"/>
        <v>99.152104842319162</v>
      </c>
      <c r="X629" s="37">
        <f t="shared" si="213"/>
        <v>97.326537347401327</v>
      </c>
      <c r="Y629" s="37">
        <f t="shared" si="213"/>
        <v>95.500969852483479</v>
      </c>
      <c r="Z629" s="37">
        <f t="shared" si="213"/>
        <v>93.67540235756563</v>
      </c>
      <c r="AA629" s="37">
        <f t="shared" si="213"/>
        <v>94.318359128911865</v>
      </c>
      <c r="AB629" s="37">
        <f t="shared" si="213"/>
        <v>91.503570839112683</v>
      </c>
      <c r="AC629" s="37">
        <f t="shared" si="213"/>
        <v>88.68878254931353</v>
      </c>
      <c r="AD629" s="37">
        <f t="shared" si="213"/>
        <v>85.873994259514376</v>
      </c>
      <c r="AE629" s="37">
        <f t="shared" si="213"/>
        <v>83.059205969715208</v>
      </c>
    </row>
    <row r="630" spans="1:31" x14ac:dyDescent="0.2">
      <c r="A630" s="9" t="s">
        <v>708</v>
      </c>
      <c r="B630" s="4" t="s">
        <v>663</v>
      </c>
      <c r="C630" s="37">
        <f>+C571</f>
        <v>9.7926208595315811E-2</v>
      </c>
      <c r="D630" s="37">
        <f t="shared" ref="D630:AE630" si="214">+D571</f>
        <v>0.19585241719063162</v>
      </c>
      <c r="E630" s="37">
        <f t="shared" si="214"/>
        <v>0.29377862578594749</v>
      </c>
      <c r="F630" s="37">
        <f t="shared" si="214"/>
        <v>0.39170483438126324</v>
      </c>
      <c r="G630" s="37">
        <f t="shared" si="214"/>
        <v>0.48963104297657906</v>
      </c>
      <c r="H630" s="37">
        <f t="shared" si="214"/>
        <v>0.58755725157189476</v>
      </c>
      <c r="I630" s="37">
        <f t="shared" si="214"/>
        <v>0.68548346016721051</v>
      </c>
      <c r="J630" s="37">
        <f t="shared" si="214"/>
        <v>0.78340966876252638</v>
      </c>
      <c r="K630" s="37">
        <f t="shared" si="214"/>
        <v>0.88133587735784225</v>
      </c>
      <c r="L630" s="37">
        <f t="shared" si="214"/>
        <v>0.97926208595315789</v>
      </c>
      <c r="M630" s="37">
        <f t="shared" si="214"/>
        <v>1.0771882945484739</v>
      </c>
      <c r="N630" s="37">
        <f t="shared" si="214"/>
        <v>1.1751145031437895</v>
      </c>
      <c r="O630" s="37">
        <f t="shared" si="214"/>
        <v>1.4742538620512959</v>
      </c>
      <c r="P630" s="37">
        <f t="shared" si="214"/>
        <v>1.7545162315798524</v>
      </c>
      <c r="Q630" s="37">
        <f t="shared" si="214"/>
        <v>2.0347786011084086</v>
      </c>
      <c r="R630" s="37">
        <f t="shared" si="214"/>
        <v>2.3150409706369643</v>
      </c>
      <c r="S630" s="37">
        <f t="shared" si="214"/>
        <v>2.5953033401655201</v>
      </c>
      <c r="T630" s="37">
        <f t="shared" si="214"/>
        <v>2.8755657096940768</v>
      </c>
      <c r="U630" s="37">
        <f t="shared" si="214"/>
        <v>3.03617233565963</v>
      </c>
      <c r="V630" s="37">
        <f t="shared" si="214"/>
        <v>3.2043297573767635</v>
      </c>
      <c r="W630" s="37">
        <f t="shared" si="214"/>
        <v>3.2745609704985816</v>
      </c>
      <c r="X630" s="37">
        <f t="shared" si="214"/>
        <v>3.3447921836203993</v>
      </c>
      <c r="Y630" s="37">
        <f t="shared" si="214"/>
        <v>3.4150233967422174</v>
      </c>
      <c r="Z630" s="37">
        <f t="shared" si="214"/>
        <v>3.4852546098640347</v>
      </c>
      <c r="AA630" s="37">
        <f t="shared" si="214"/>
        <v>3.5738883998565529</v>
      </c>
      <c r="AB630" s="37">
        <f t="shared" si="214"/>
        <v>3.4984120374733649</v>
      </c>
      <c r="AC630" s="37">
        <f t="shared" si="214"/>
        <v>3.4229356750901765</v>
      </c>
      <c r="AD630" s="37">
        <f t="shared" si="214"/>
        <v>3.3474593127069885</v>
      </c>
      <c r="AE630" s="37">
        <f t="shared" si="214"/>
        <v>3.2719829503238009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0.13463953002933138</v>
      </c>
      <c r="D633" s="28">
        <f t="shared" ref="D633:AE633" si="216">+D634+D635+D636+D637+D638</f>
        <v>0.13870764512100225</v>
      </c>
      <c r="E633" s="28">
        <f t="shared" si="216"/>
        <v>0.1471923458057279</v>
      </c>
      <c r="F633" s="28">
        <f t="shared" si="216"/>
        <v>0.15049021530956239</v>
      </c>
      <c r="G633" s="28">
        <f t="shared" si="216"/>
        <v>0.15268319110961759</v>
      </c>
      <c r="H633" s="28">
        <f t="shared" si="216"/>
        <v>0.15756232625148739</v>
      </c>
      <c r="I633" s="28">
        <f t="shared" si="216"/>
        <v>0.20857664808311815</v>
      </c>
      <c r="J633" s="28">
        <f t="shared" si="216"/>
        <v>0.21899871220472819</v>
      </c>
      <c r="K633" s="28">
        <f t="shared" si="216"/>
        <v>0.22799015101790684</v>
      </c>
      <c r="L633" s="28">
        <f t="shared" si="216"/>
        <v>0.23455138898194083</v>
      </c>
      <c r="M633" s="28">
        <f t="shared" si="216"/>
        <v>0.24598569451072655</v>
      </c>
      <c r="N633" s="28">
        <f t="shared" si="216"/>
        <v>0.25798017785568639</v>
      </c>
      <c r="O633" s="28">
        <f t="shared" si="216"/>
        <v>0.26522953983098274</v>
      </c>
      <c r="P633" s="28">
        <f t="shared" si="216"/>
        <v>0.28027707801183249</v>
      </c>
      <c r="Q633" s="28">
        <f t="shared" si="216"/>
        <v>0.30417743635235972</v>
      </c>
      <c r="R633" s="28">
        <f t="shared" si="216"/>
        <v>0.33078862224430416</v>
      </c>
      <c r="S633" s="28">
        <f t="shared" si="216"/>
        <v>0.35485052490402619</v>
      </c>
      <c r="T633" s="28">
        <f t="shared" si="216"/>
        <v>0.38072850061230479</v>
      </c>
      <c r="U633" s="28">
        <f t="shared" si="216"/>
        <v>0.40485057727690443</v>
      </c>
      <c r="V633" s="28">
        <f t="shared" si="216"/>
        <v>0.44062507953429286</v>
      </c>
      <c r="W633" s="28">
        <f t="shared" si="216"/>
        <v>0.48059197844503709</v>
      </c>
      <c r="X633" s="28">
        <f t="shared" si="216"/>
        <v>0.52920722499196304</v>
      </c>
      <c r="Y633" s="28">
        <f t="shared" si="216"/>
        <v>0.57661250716370649</v>
      </c>
      <c r="Z633" s="28">
        <f t="shared" si="216"/>
        <v>0.59248746656829132</v>
      </c>
      <c r="AA633" s="28">
        <f t="shared" si="216"/>
        <v>0.65671290569673058</v>
      </c>
      <c r="AB633" s="28">
        <f t="shared" si="216"/>
        <v>0.75474687597866463</v>
      </c>
      <c r="AC633" s="28">
        <f t="shared" si="216"/>
        <v>0.31046108846160742</v>
      </c>
      <c r="AD633" s="28">
        <f t="shared" si="216"/>
        <v>0.4594082224071141</v>
      </c>
      <c r="AE633" s="28">
        <f t="shared" si="216"/>
        <v>0.60113209082155694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0.13463953002933138</v>
      </c>
      <c r="D636" s="37">
        <f t="shared" ref="D636:AE636" si="218">+D579</f>
        <v>0.13870764512100225</v>
      </c>
      <c r="E636" s="37">
        <f t="shared" si="218"/>
        <v>0.1471923458057279</v>
      </c>
      <c r="F636" s="37">
        <f t="shared" si="218"/>
        <v>0.15049021530956239</v>
      </c>
      <c r="G636" s="37">
        <f t="shared" si="218"/>
        <v>0.15268319110961759</v>
      </c>
      <c r="H636" s="37">
        <f t="shared" si="218"/>
        <v>0.15756232625148739</v>
      </c>
      <c r="I636" s="37">
        <f t="shared" si="218"/>
        <v>0.20857664808311815</v>
      </c>
      <c r="J636" s="37">
        <f t="shared" si="218"/>
        <v>0.21899871220472819</v>
      </c>
      <c r="K636" s="37">
        <f t="shared" si="218"/>
        <v>0.22799015101790684</v>
      </c>
      <c r="L636" s="37">
        <f t="shared" si="218"/>
        <v>0.23455138898194083</v>
      </c>
      <c r="M636" s="37">
        <f t="shared" si="218"/>
        <v>0.24598569451072655</v>
      </c>
      <c r="N636" s="37">
        <f t="shared" si="218"/>
        <v>0.25798017785568639</v>
      </c>
      <c r="O636" s="37">
        <f t="shared" si="218"/>
        <v>0.26522953983098274</v>
      </c>
      <c r="P636" s="37">
        <f t="shared" si="218"/>
        <v>0.28027707801183249</v>
      </c>
      <c r="Q636" s="37">
        <f t="shared" si="218"/>
        <v>0.30417743635235972</v>
      </c>
      <c r="R636" s="37">
        <f t="shared" si="218"/>
        <v>0.33078862224430416</v>
      </c>
      <c r="S636" s="37">
        <f t="shared" si="218"/>
        <v>0.35485052490402619</v>
      </c>
      <c r="T636" s="37">
        <f t="shared" si="218"/>
        <v>0.38072850061230479</v>
      </c>
      <c r="U636" s="37">
        <f t="shared" si="218"/>
        <v>0.40485057727690443</v>
      </c>
      <c r="V636" s="37">
        <f t="shared" si="218"/>
        <v>0.44062507953429286</v>
      </c>
      <c r="W636" s="37">
        <f t="shared" si="218"/>
        <v>0.48059197844503709</v>
      </c>
      <c r="X636" s="37">
        <f t="shared" si="218"/>
        <v>0.52920722499196304</v>
      </c>
      <c r="Y636" s="37">
        <f t="shared" si="218"/>
        <v>0.57661250716370649</v>
      </c>
      <c r="Z636" s="37">
        <f t="shared" si="218"/>
        <v>0.59248746656829132</v>
      </c>
      <c r="AA636" s="37">
        <f t="shared" si="218"/>
        <v>0.65671290569673058</v>
      </c>
      <c r="AB636" s="37">
        <f t="shared" si="218"/>
        <v>0.75474687597866463</v>
      </c>
      <c r="AC636" s="37">
        <f t="shared" si="218"/>
        <v>0.31046108846160742</v>
      </c>
      <c r="AD636" s="37">
        <f t="shared" si="218"/>
        <v>0.4594082224071141</v>
      </c>
      <c r="AE636" s="37">
        <f t="shared" si="218"/>
        <v>0.60113209082155694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7204.6823530741867</v>
      </c>
      <c r="D656" s="28">
        <f t="shared" ref="D656:AE656" si="223">+D657+D658+D659+D660+D661</f>
        <v>7472.5333405609163</v>
      </c>
      <c r="E656" s="28">
        <f t="shared" si="223"/>
        <v>8482.1914067051384</v>
      </c>
      <c r="F656" s="28">
        <f t="shared" si="223"/>
        <v>9151.3339229832109</v>
      </c>
      <c r="G656" s="28">
        <f t="shared" si="223"/>
        <v>9671.8294667114969</v>
      </c>
      <c r="H656" s="28">
        <f t="shared" si="223"/>
        <v>10590.391331624847</v>
      </c>
      <c r="I656" s="28">
        <f t="shared" si="223"/>
        <v>10957.201790252737</v>
      </c>
      <c r="J656" s="28">
        <f t="shared" si="223"/>
        <v>13161.938463375018</v>
      </c>
      <c r="K656" s="28">
        <f t="shared" si="223"/>
        <v>12323.083299533706</v>
      </c>
      <c r="L656" s="28">
        <f t="shared" si="223"/>
        <v>12390.231851941102</v>
      </c>
      <c r="M656" s="28">
        <f t="shared" si="223"/>
        <v>12693.941005552844</v>
      </c>
      <c r="N656" s="28">
        <f t="shared" si="223"/>
        <v>12918.237049565203</v>
      </c>
      <c r="O656" s="28">
        <f t="shared" si="223"/>
        <v>12309.179892279284</v>
      </c>
      <c r="P656" s="28">
        <f t="shared" si="223"/>
        <v>12622.428515402977</v>
      </c>
      <c r="Q656" s="28">
        <f t="shared" si="223"/>
        <v>12806.957149481057</v>
      </c>
      <c r="R656" s="28">
        <f t="shared" si="223"/>
        <v>12816.357962154872</v>
      </c>
      <c r="S656" s="28">
        <f t="shared" si="223"/>
        <v>12664.561774228259</v>
      </c>
      <c r="T656" s="28">
        <f t="shared" si="223"/>
        <v>14455.752033319795</v>
      </c>
      <c r="U656" s="28">
        <f t="shared" si="223"/>
        <v>14188.959216975289</v>
      </c>
      <c r="V656" s="28">
        <f t="shared" si="223"/>
        <v>13697.102027739533</v>
      </c>
      <c r="W656" s="28">
        <f t="shared" si="223"/>
        <v>13900.843954456192</v>
      </c>
      <c r="X656" s="28">
        <f t="shared" si="223"/>
        <v>14446.767829459459</v>
      </c>
      <c r="Y656" s="28">
        <f t="shared" si="223"/>
        <v>15227.066536090337</v>
      </c>
      <c r="Z656" s="28">
        <f t="shared" si="223"/>
        <v>14987.047642066598</v>
      </c>
      <c r="AA656" s="28">
        <f t="shared" si="223"/>
        <v>15458.046488903909</v>
      </c>
      <c r="AB656" s="28">
        <f t="shared" si="223"/>
        <v>16097.108823670589</v>
      </c>
      <c r="AC656" s="28">
        <f t="shared" si="223"/>
        <v>16873.664070405779</v>
      </c>
      <c r="AD656" s="28">
        <f t="shared" si="223"/>
        <v>18339.765934592568</v>
      </c>
      <c r="AE656" s="28">
        <f t="shared" si="223"/>
        <v>17269.287112076268</v>
      </c>
    </row>
    <row r="657" spans="1:31" x14ac:dyDescent="0.2">
      <c r="A657" s="6" t="s">
        <v>19</v>
      </c>
      <c r="B657" s="7" t="s">
        <v>20</v>
      </c>
      <c r="C657" s="28">
        <f>+C600</f>
        <v>6084.514360191175</v>
      </c>
      <c r="D657" s="28">
        <f t="shared" ref="D657:AE657" si="224">+D600</f>
        <v>6201.5130969208958</v>
      </c>
      <c r="E657" s="28">
        <f t="shared" si="224"/>
        <v>7145.0818774871295</v>
      </c>
      <c r="F657" s="28">
        <f t="shared" si="224"/>
        <v>7834.0903725571025</v>
      </c>
      <c r="G657" s="28">
        <f t="shared" si="224"/>
        <v>8238.4317703235647</v>
      </c>
      <c r="H657" s="28">
        <f t="shared" si="224"/>
        <v>9175.6352846448372</v>
      </c>
      <c r="I657" s="28">
        <f t="shared" si="224"/>
        <v>9503.6856143403311</v>
      </c>
      <c r="J657" s="28">
        <f t="shared" si="224"/>
        <v>11690.443654556264</v>
      </c>
      <c r="K657" s="28">
        <f t="shared" si="224"/>
        <v>10743.727725911616</v>
      </c>
      <c r="L657" s="28">
        <f t="shared" si="224"/>
        <v>10855.411245690753</v>
      </c>
      <c r="M657" s="28">
        <f t="shared" si="224"/>
        <v>11098.423828563098</v>
      </c>
      <c r="N657" s="28">
        <f t="shared" si="224"/>
        <v>11321.26804230135</v>
      </c>
      <c r="O657" s="28">
        <f t="shared" si="224"/>
        <v>10823.548636220097</v>
      </c>
      <c r="P657" s="28">
        <f t="shared" si="224"/>
        <v>11017.787992411706</v>
      </c>
      <c r="Q657" s="28">
        <f t="shared" si="224"/>
        <v>11220.205782981253</v>
      </c>
      <c r="R657" s="28">
        <f t="shared" si="224"/>
        <v>11139.847299938931</v>
      </c>
      <c r="S657" s="28">
        <f t="shared" si="224"/>
        <v>10871.477169700142</v>
      </c>
      <c r="T657" s="28">
        <f t="shared" si="224"/>
        <v>12622.112218803266</v>
      </c>
      <c r="U657" s="28">
        <f t="shared" si="224"/>
        <v>12540.584709033586</v>
      </c>
      <c r="V657" s="28">
        <f t="shared" si="224"/>
        <v>12005.473382985319</v>
      </c>
      <c r="W657" s="28">
        <f t="shared" si="224"/>
        <v>12294.220560771286</v>
      </c>
      <c r="X657" s="28">
        <f t="shared" si="224"/>
        <v>12849.629830380869</v>
      </c>
      <c r="Y657" s="28">
        <f t="shared" si="224"/>
        <v>13679.514150675221</v>
      </c>
      <c r="Z657" s="28">
        <f t="shared" si="224"/>
        <v>13417.3297857734</v>
      </c>
      <c r="AA657" s="28">
        <f t="shared" si="224"/>
        <v>13565.934929405053</v>
      </c>
      <c r="AB657" s="28">
        <f t="shared" si="224"/>
        <v>14814.970244922022</v>
      </c>
      <c r="AC657" s="28">
        <f t="shared" si="224"/>
        <v>15199.820569310052</v>
      </c>
      <c r="AD657" s="28">
        <f t="shared" si="224"/>
        <v>16107.132103389747</v>
      </c>
      <c r="AE657" s="28">
        <f t="shared" si="224"/>
        <v>15759.282033716641</v>
      </c>
    </row>
    <row r="658" spans="1:31" x14ac:dyDescent="0.2">
      <c r="A658" s="12" t="s">
        <v>248</v>
      </c>
      <c r="B658" s="7" t="s">
        <v>249</v>
      </c>
      <c r="C658" s="28">
        <f>+C604</f>
        <v>269.42511908799707</v>
      </c>
      <c r="D658" s="28">
        <f t="shared" ref="D658:AE658" si="225">+D604</f>
        <v>310.12708995638337</v>
      </c>
      <c r="E658" s="28">
        <f t="shared" si="225"/>
        <v>336.17541797031743</v>
      </c>
      <c r="F658" s="28">
        <f t="shared" si="225"/>
        <v>345.31637229460375</v>
      </c>
      <c r="G658" s="28">
        <f t="shared" si="225"/>
        <v>368.21985283359106</v>
      </c>
      <c r="H658" s="28">
        <f t="shared" si="225"/>
        <v>402.11150512497761</v>
      </c>
      <c r="I658" s="28">
        <f t="shared" si="225"/>
        <v>392.60495556812754</v>
      </c>
      <c r="J658" s="28">
        <f t="shared" si="225"/>
        <v>407.40118915761138</v>
      </c>
      <c r="K658" s="28">
        <f t="shared" si="225"/>
        <v>467.21010437176733</v>
      </c>
      <c r="L658" s="28">
        <f t="shared" si="225"/>
        <v>391.20392135179657</v>
      </c>
      <c r="M658" s="28">
        <f t="shared" si="225"/>
        <v>412.09782297902973</v>
      </c>
      <c r="N658" s="28">
        <f t="shared" si="225"/>
        <v>412.00825285029998</v>
      </c>
      <c r="O658" s="28">
        <f t="shared" si="225"/>
        <v>428.15961440906443</v>
      </c>
      <c r="P658" s="28">
        <f t="shared" si="225"/>
        <v>431.74265105479503</v>
      </c>
      <c r="Q658" s="28">
        <f t="shared" si="225"/>
        <v>455.55701937860317</v>
      </c>
      <c r="R658" s="28">
        <f t="shared" si="225"/>
        <v>473.1258862999191</v>
      </c>
      <c r="S658" s="28">
        <f t="shared" si="225"/>
        <v>468.57409836215334</v>
      </c>
      <c r="T658" s="28">
        <f t="shared" si="225"/>
        <v>511.07630425677866</v>
      </c>
      <c r="U658" s="28">
        <f t="shared" si="225"/>
        <v>492.53734669521111</v>
      </c>
      <c r="V658" s="28">
        <f t="shared" si="225"/>
        <v>437.44933840360227</v>
      </c>
      <c r="W658" s="28">
        <f t="shared" si="225"/>
        <v>426.04441675709944</v>
      </c>
      <c r="X658" s="28">
        <f t="shared" si="225"/>
        <v>433.51052557771754</v>
      </c>
      <c r="Y658" s="28">
        <f t="shared" si="225"/>
        <v>437.28249666548453</v>
      </c>
      <c r="Z658" s="28">
        <f t="shared" si="225"/>
        <v>443.48636200271937</v>
      </c>
      <c r="AA658" s="28">
        <f t="shared" si="225"/>
        <v>423.08039422251858</v>
      </c>
      <c r="AB658" s="28">
        <f t="shared" si="225"/>
        <v>163.30336586115217</v>
      </c>
      <c r="AC658" s="28">
        <f t="shared" si="225"/>
        <v>522.54898393807514</v>
      </c>
      <c r="AD658" s="28">
        <f t="shared" si="225"/>
        <v>451.9491177050715</v>
      </c>
      <c r="AE658" s="28">
        <f t="shared" si="225"/>
        <v>354.51742334969015</v>
      </c>
    </row>
    <row r="659" spans="1:31" x14ac:dyDescent="0.2">
      <c r="A659" s="12" t="s">
        <v>390</v>
      </c>
      <c r="B659" s="7" t="s">
        <v>391</v>
      </c>
      <c r="C659" s="28">
        <f>+C613</f>
        <v>14.086315229244875</v>
      </c>
      <c r="D659" s="28">
        <f t="shared" ref="D659:AE659" si="226">+D613</f>
        <v>15.92197512388155</v>
      </c>
      <c r="E659" s="28">
        <f t="shared" si="226"/>
        <v>17.288719834376032</v>
      </c>
      <c r="F659" s="28">
        <f t="shared" si="226"/>
        <v>17.354737265649238</v>
      </c>
      <c r="G659" s="28">
        <f t="shared" si="226"/>
        <v>16.450876724476913</v>
      </c>
      <c r="H659" s="28">
        <f t="shared" si="226"/>
        <v>18.373873650710273</v>
      </c>
      <c r="I659" s="28">
        <f t="shared" si="226"/>
        <v>24.29877643774136</v>
      </c>
      <c r="J659" s="28">
        <f t="shared" si="226"/>
        <v>17.043313442888024</v>
      </c>
      <c r="K659" s="28">
        <f t="shared" si="226"/>
        <v>19.329519586568306</v>
      </c>
      <c r="L659" s="28">
        <f t="shared" si="226"/>
        <v>22.217467160280226</v>
      </c>
      <c r="M659" s="28">
        <f t="shared" si="226"/>
        <v>24.713783769594343</v>
      </c>
      <c r="N659" s="28">
        <f t="shared" si="226"/>
        <v>22.308428027057928</v>
      </c>
      <c r="O659" s="28">
        <f t="shared" si="226"/>
        <v>25.178797375590566</v>
      </c>
      <c r="P659" s="28">
        <f t="shared" si="226"/>
        <v>28.003383721976494</v>
      </c>
      <c r="Q659" s="28">
        <f t="shared" si="226"/>
        <v>28.667780768653973</v>
      </c>
      <c r="R659" s="28">
        <f t="shared" si="226"/>
        <v>24.088989756389026</v>
      </c>
      <c r="S659" s="28">
        <f t="shared" si="226"/>
        <v>25.463313978034755</v>
      </c>
      <c r="T659" s="28">
        <f t="shared" si="226"/>
        <v>25.185262699203939</v>
      </c>
      <c r="U659" s="28">
        <f t="shared" si="226"/>
        <v>27.9695598894087</v>
      </c>
      <c r="V659" s="28">
        <f t="shared" si="226"/>
        <v>24.586675749810162</v>
      </c>
      <c r="W659" s="28">
        <f t="shared" si="226"/>
        <v>30.780749571405874</v>
      </c>
      <c r="X659" s="28">
        <f t="shared" si="226"/>
        <v>30.505244405321516</v>
      </c>
      <c r="Y659" s="28">
        <f t="shared" si="226"/>
        <v>30.376008240018763</v>
      </c>
      <c r="Z659" s="28">
        <f t="shared" si="226"/>
        <v>32.66994484639762</v>
      </c>
      <c r="AA659" s="28">
        <f t="shared" si="226"/>
        <v>31.127982270418233</v>
      </c>
      <c r="AB659" s="28">
        <f t="shared" si="226"/>
        <v>35.333355924392457</v>
      </c>
      <c r="AC659" s="28">
        <f t="shared" si="226"/>
        <v>29.126621227595468</v>
      </c>
      <c r="AD659" s="28">
        <f t="shared" si="226"/>
        <v>29.46948972173405</v>
      </c>
      <c r="AE659" s="28">
        <f t="shared" si="226"/>
        <v>29.84099154614481</v>
      </c>
    </row>
    <row r="660" spans="1:31" x14ac:dyDescent="0.2">
      <c r="A660" s="12" t="s">
        <v>548</v>
      </c>
      <c r="B660" s="7" t="s">
        <v>804</v>
      </c>
      <c r="C660" s="28">
        <f>+C624</f>
        <v>836.52191903574032</v>
      </c>
      <c r="D660" s="28">
        <f t="shared" ref="D660:AE660" si="227">+D624</f>
        <v>944.83247091463443</v>
      </c>
      <c r="E660" s="28">
        <f t="shared" si="227"/>
        <v>983.49819906750918</v>
      </c>
      <c r="F660" s="28">
        <f t="shared" si="227"/>
        <v>954.42195065054557</v>
      </c>
      <c r="G660" s="28">
        <f t="shared" si="227"/>
        <v>1048.5742836387556</v>
      </c>
      <c r="H660" s="28">
        <f t="shared" si="227"/>
        <v>994.113105878071</v>
      </c>
      <c r="I660" s="28">
        <f t="shared" si="227"/>
        <v>1036.4038672584538</v>
      </c>
      <c r="J660" s="28">
        <f t="shared" si="227"/>
        <v>1046.8313075060496</v>
      </c>
      <c r="K660" s="28">
        <f t="shared" si="227"/>
        <v>1092.5879595127367</v>
      </c>
      <c r="L660" s="28">
        <f t="shared" si="227"/>
        <v>1121.1646663492897</v>
      </c>
      <c r="M660" s="28">
        <f t="shared" si="227"/>
        <v>1158.4595845466117</v>
      </c>
      <c r="N660" s="28">
        <f t="shared" si="227"/>
        <v>1162.3943462086399</v>
      </c>
      <c r="O660" s="28">
        <f t="shared" si="227"/>
        <v>1032.0276147347017</v>
      </c>
      <c r="P660" s="28">
        <f t="shared" si="227"/>
        <v>1144.6142111364863</v>
      </c>
      <c r="Q660" s="28">
        <f t="shared" si="227"/>
        <v>1102.222388916196</v>
      </c>
      <c r="R660" s="28">
        <f t="shared" si="227"/>
        <v>1178.9649975373907</v>
      </c>
      <c r="S660" s="28">
        <f t="shared" si="227"/>
        <v>1298.6923416630275</v>
      </c>
      <c r="T660" s="28">
        <f t="shared" si="227"/>
        <v>1296.9975190599364</v>
      </c>
      <c r="U660" s="28">
        <f t="shared" si="227"/>
        <v>1127.4627507798048</v>
      </c>
      <c r="V660" s="28">
        <f t="shared" si="227"/>
        <v>1229.1520055212673</v>
      </c>
      <c r="W660" s="28">
        <f t="shared" si="227"/>
        <v>1149.3176353779563</v>
      </c>
      <c r="X660" s="28">
        <f t="shared" si="227"/>
        <v>1132.5930218705587</v>
      </c>
      <c r="Y660" s="28">
        <f t="shared" si="227"/>
        <v>1079.3172680024481</v>
      </c>
      <c r="Z660" s="28">
        <f t="shared" si="227"/>
        <v>1092.9690619775145</v>
      </c>
      <c r="AA660" s="28">
        <f t="shared" si="227"/>
        <v>1437.2464701002209</v>
      </c>
      <c r="AB660" s="28">
        <f t="shared" si="227"/>
        <v>1082.7471100870434</v>
      </c>
      <c r="AC660" s="28">
        <f t="shared" si="227"/>
        <v>1121.8574348415946</v>
      </c>
      <c r="AD660" s="28">
        <f t="shared" si="227"/>
        <v>1750.7558155536065</v>
      </c>
      <c r="AE660" s="28">
        <f t="shared" si="227"/>
        <v>1125.0455313729688</v>
      </c>
    </row>
    <row r="661" spans="1:31" x14ac:dyDescent="0.2">
      <c r="A661" s="12" t="s">
        <v>721</v>
      </c>
      <c r="B661" s="7" t="s">
        <v>722</v>
      </c>
      <c r="C661" s="28">
        <f>+C633</f>
        <v>0.13463953002933138</v>
      </c>
      <c r="D661" s="28">
        <f t="shared" ref="D661:AE661" si="228">+D633</f>
        <v>0.13870764512100225</v>
      </c>
      <c r="E661" s="28">
        <f t="shared" si="228"/>
        <v>0.1471923458057279</v>
      </c>
      <c r="F661" s="28">
        <f t="shared" si="228"/>
        <v>0.15049021530956239</v>
      </c>
      <c r="G661" s="28">
        <f t="shared" si="228"/>
        <v>0.15268319110961759</v>
      </c>
      <c r="H661" s="28">
        <f t="shared" si="228"/>
        <v>0.15756232625148739</v>
      </c>
      <c r="I661" s="28">
        <f t="shared" si="228"/>
        <v>0.20857664808311815</v>
      </c>
      <c r="J661" s="28">
        <f t="shared" si="228"/>
        <v>0.21899871220472819</v>
      </c>
      <c r="K661" s="28">
        <f t="shared" si="228"/>
        <v>0.22799015101790684</v>
      </c>
      <c r="L661" s="28">
        <f t="shared" si="228"/>
        <v>0.23455138898194083</v>
      </c>
      <c r="M661" s="28">
        <f t="shared" si="228"/>
        <v>0.24598569451072655</v>
      </c>
      <c r="N661" s="28">
        <f t="shared" si="228"/>
        <v>0.25798017785568639</v>
      </c>
      <c r="O661" s="28">
        <f t="shared" si="228"/>
        <v>0.26522953983098274</v>
      </c>
      <c r="P661" s="28">
        <f t="shared" si="228"/>
        <v>0.28027707801183249</v>
      </c>
      <c r="Q661" s="28">
        <f t="shared" si="228"/>
        <v>0.30417743635235972</v>
      </c>
      <c r="R661" s="28">
        <f t="shared" si="228"/>
        <v>0.33078862224430416</v>
      </c>
      <c r="S661" s="28">
        <f t="shared" si="228"/>
        <v>0.35485052490402619</v>
      </c>
      <c r="T661" s="28">
        <f t="shared" si="228"/>
        <v>0.38072850061230479</v>
      </c>
      <c r="U661" s="28">
        <f t="shared" si="228"/>
        <v>0.40485057727690443</v>
      </c>
      <c r="V661" s="28">
        <f t="shared" si="228"/>
        <v>0.44062507953429286</v>
      </c>
      <c r="W661" s="28">
        <f t="shared" si="228"/>
        <v>0.48059197844503709</v>
      </c>
      <c r="X661" s="28">
        <f t="shared" si="228"/>
        <v>0.52920722499196304</v>
      </c>
      <c r="Y661" s="28">
        <f t="shared" si="228"/>
        <v>0.57661250716370649</v>
      </c>
      <c r="Z661" s="28">
        <f t="shared" si="228"/>
        <v>0.59248746656829132</v>
      </c>
      <c r="AA661" s="28">
        <f t="shared" si="228"/>
        <v>0.65671290569673058</v>
      </c>
      <c r="AB661" s="28">
        <f t="shared" si="228"/>
        <v>0.75474687597866463</v>
      </c>
      <c r="AC661" s="28">
        <f t="shared" si="228"/>
        <v>0.31046108846160742</v>
      </c>
      <c r="AD661" s="28">
        <f t="shared" si="228"/>
        <v>0.4594082224071141</v>
      </c>
      <c r="AE661" s="28">
        <f t="shared" si="228"/>
        <v>0.60113209082155694</v>
      </c>
    </row>
  </sheetData>
  <conditionalFormatting sqref="C2:AC2">
    <cfRule type="cellIs" dxfId="885" priority="610" operator="equal">
      <formula>0</formula>
    </cfRule>
  </conditionalFormatting>
  <conditionalFormatting sqref="AD2:AE2">
    <cfRule type="cellIs" dxfId="884" priority="306" operator="equal">
      <formula>0</formula>
    </cfRule>
  </conditionalFormatting>
  <conditionalFormatting sqref="A425:B426 A430:B431 A434:B437 A427:A429">
    <cfRule type="cellIs" dxfId="883" priority="243" operator="lessThan">
      <formula>0</formula>
    </cfRule>
  </conditionalFormatting>
  <conditionalFormatting sqref="A432:B433">
    <cfRule type="cellIs" dxfId="882" priority="241" operator="lessThan">
      <formula>0</formula>
    </cfRule>
  </conditionalFormatting>
  <conditionalFormatting sqref="B555 A576:B581">
    <cfRule type="cellIs" dxfId="881" priority="240" operator="lessThan">
      <formula>0</formula>
    </cfRule>
  </conditionalFormatting>
  <conditionalFormatting sqref="A633:B638 B624">
    <cfRule type="cellIs" dxfId="880" priority="239" operator="lessThan">
      <formula>0</formula>
    </cfRule>
  </conditionalFormatting>
  <conditionalFormatting sqref="A661:B661">
    <cfRule type="cellIs" dxfId="879" priority="236" operator="lessThan">
      <formula>0</formula>
    </cfRule>
  </conditionalFormatting>
  <conditionalFormatting sqref="B659:B660">
    <cfRule type="cellIs" dxfId="878" priority="235" operator="lessThan">
      <formula>0</formula>
    </cfRule>
  </conditionalFormatting>
  <conditionalFormatting sqref="B613">
    <cfRule type="cellIs" dxfId="877" priority="234" operator="lessThan">
      <formula>0</formula>
    </cfRule>
  </conditionalFormatting>
  <conditionalFormatting sqref="C192:C210 C212:C215">
    <cfRule type="cellIs" dxfId="876" priority="233" operator="lessThan">
      <formula>0</formula>
    </cfRule>
  </conditionalFormatting>
  <conditionalFormatting sqref="C291">
    <cfRule type="cellIs" dxfId="875" priority="231" operator="lessThan">
      <formula>0</formula>
    </cfRule>
  </conditionalFormatting>
  <conditionalFormatting sqref="C211">
    <cfRule type="cellIs" dxfId="874" priority="230" operator="lessThan">
      <formula>0</formula>
    </cfRule>
  </conditionalFormatting>
  <conditionalFormatting sqref="C287">
    <cfRule type="cellIs" dxfId="873" priority="226" operator="lessThan">
      <formula>0</formula>
    </cfRule>
  </conditionalFormatting>
  <conditionalFormatting sqref="C453">
    <cfRule type="cellIs" dxfId="872" priority="220" operator="lessThan">
      <formula>0</formula>
    </cfRule>
  </conditionalFormatting>
  <conditionalFormatting sqref="C453">
    <cfRule type="cellIs" dxfId="871" priority="218" operator="equal">
      <formula>0</formula>
    </cfRule>
    <cfRule type="cellIs" dxfId="870" priority="219" operator="equal">
      <formula>0</formula>
    </cfRule>
  </conditionalFormatting>
  <conditionalFormatting sqref="C597">
    <cfRule type="cellIs" dxfId="869" priority="217" operator="lessThan">
      <formula>0</formula>
    </cfRule>
  </conditionalFormatting>
  <conditionalFormatting sqref="C597">
    <cfRule type="cellIs" dxfId="868" priority="215" operator="equal">
      <formula>0</formula>
    </cfRule>
    <cfRule type="cellIs" dxfId="867" priority="216" operator="equal">
      <formula>0</formula>
    </cfRule>
  </conditionalFormatting>
  <conditionalFormatting sqref="C654">
    <cfRule type="cellIs" dxfId="866" priority="214" operator="lessThan">
      <formula>0</formula>
    </cfRule>
  </conditionalFormatting>
  <conditionalFormatting sqref="C654">
    <cfRule type="cellIs" dxfId="865" priority="212" operator="equal">
      <formula>0</formula>
    </cfRule>
    <cfRule type="cellIs" dxfId="864" priority="213" operator="equal">
      <formula>0</formula>
    </cfRule>
  </conditionalFormatting>
  <conditionalFormatting sqref="C187">
    <cfRule type="cellIs" dxfId="863" priority="211" operator="lessThan">
      <formula>0</formula>
    </cfRule>
  </conditionalFormatting>
  <conditionalFormatting sqref="C216:C225 C227:C270 C273:C278 C280:C285">
    <cfRule type="cellIs" dxfId="862" priority="209" operator="lessThan">
      <formula>0</formula>
    </cfRule>
  </conditionalFormatting>
  <conditionalFormatting sqref="C271">
    <cfRule type="cellIs" dxfId="861" priority="208" operator="lessThan">
      <formula>0</formula>
    </cfRule>
  </conditionalFormatting>
  <conditionalFormatting sqref="C226">
    <cfRule type="cellIs" dxfId="860" priority="207" operator="lessThan">
      <formula>0</formula>
    </cfRule>
  </conditionalFormatting>
  <conditionalFormatting sqref="C272">
    <cfRule type="cellIs" dxfId="859" priority="206" operator="lessThan">
      <formula>0</formula>
    </cfRule>
  </conditionalFormatting>
  <conditionalFormatting sqref="C279">
    <cfRule type="cellIs" dxfId="858" priority="205" operator="lessThan">
      <formula>0</formula>
    </cfRule>
  </conditionalFormatting>
  <conditionalFormatting sqref="C191">
    <cfRule type="cellIs" dxfId="857" priority="204" operator="lessThan">
      <formula>0</formula>
    </cfRule>
  </conditionalFormatting>
  <conditionalFormatting sqref="C315 C328 C341 C349:C350 C358:C359 C364 C368 C371 C374 C377 C380 C383 C297:C302">
    <cfRule type="cellIs" dxfId="856" priority="202" operator="lessThan">
      <formula>0</formula>
    </cfRule>
  </conditionalFormatting>
  <conditionalFormatting sqref="C385 C391 C393 C399 C401 C407 C409 C415 C417 C424">
    <cfRule type="cellIs" dxfId="855" priority="201" operator="lessThan">
      <formula>0</formula>
    </cfRule>
  </conditionalFormatting>
  <conditionalFormatting sqref="C367">
    <cfRule type="cellIs" dxfId="854" priority="203" operator="lessThan">
      <formula>0</formula>
    </cfRule>
  </conditionalFormatting>
  <conditionalFormatting sqref="C303">
    <cfRule type="cellIs" dxfId="853" priority="185" operator="lessThan">
      <formula>0</formula>
    </cfRule>
  </conditionalFormatting>
  <conditionalFormatting sqref="C355">
    <cfRule type="cellIs" dxfId="852" priority="182" operator="lessThan">
      <formula>0</formula>
    </cfRule>
  </conditionalFormatting>
  <conditionalFormatting sqref="C434:C437 C425:C429 C431">
    <cfRule type="cellIs" dxfId="851" priority="181" operator="lessThan">
      <formula>0</formula>
    </cfRule>
  </conditionalFormatting>
  <conditionalFormatting sqref="C566:C567">
    <cfRule type="cellIs" dxfId="850" priority="175" operator="lessThan">
      <formula>0</formula>
    </cfRule>
  </conditionalFormatting>
  <conditionalFormatting sqref="C555:C556 C580:C581 C574:C577 C571 C568 C565 C562 C559">
    <cfRule type="cellIs" dxfId="849" priority="179" operator="lessThan">
      <formula>0</formula>
    </cfRule>
  </conditionalFormatting>
  <conditionalFormatting sqref="C557:C558">
    <cfRule type="cellIs" dxfId="848" priority="178" operator="lessThan">
      <formula>0</formula>
    </cfRule>
  </conditionalFormatting>
  <conditionalFormatting sqref="C560:C561">
    <cfRule type="cellIs" dxfId="847" priority="177" operator="lessThan">
      <formula>0</formula>
    </cfRule>
  </conditionalFormatting>
  <conditionalFormatting sqref="C563:C564">
    <cfRule type="cellIs" dxfId="846" priority="176" operator="lessThan">
      <formula>0</formula>
    </cfRule>
  </conditionalFormatting>
  <conditionalFormatting sqref="C569:C570">
    <cfRule type="cellIs" dxfId="845" priority="174" operator="lessThan">
      <formula>0</formula>
    </cfRule>
  </conditionalFormatting>
  <conditionalFormatting sqref="C572:C573">
    <cfRule type="cellIs" dxfId="844" priority="173" operator="lessThan">
      <formula>0</formula>
    </cfRule>
  </conditionalFormatting>
  <conditionalFormatting sqref="C578:C579">
    <cfRule type="cellIs" dxfId="843" priority="172" operator="lessThan">
      <formula>0</formula>
    </cfRule>
  </conditionalFormatting>
  <conditionalFormatting sqref="C585:C586">
    <cfRule type="cellIs" dxfId="842" priority="171" operator="lessThan">
      <formula>0</formula>
    </cfRule>
  </conditionalFormatting>
  <conditionalFormatting sqref="C526:C554">
    <cfRule type="cellIs" dxfId="841" priority="170" operator="lessThan">
      <formula>0</formula>
    </cfRule>
  </conditionalFormatting>
  <conditionalFormatting sqref="C524:C525">
    <cfRule type="cellIs" dxfId="840" priority="169" operator="lessThan">
      <formula>0</formula>
    </cfRule>
  </conditionalFormatting>
  <conditionalFormatting sqref="C613">
    <cfRule type="cellIs" dxfId="839" priority="168" operator="lessThan">
      <formula>0</formula>
    </cfRule>
  </conditionalFormatting>
  <conditionalFormatting sqref="C637:C638 C632:C634 C624">
    <cfRule type="cellIs" dxfId="838" priority="167" operator="lessThan">
      <formula>0</formula>
    </cfRule>
  </conditionalFormatting>
  <conditionalFormatting sqref="C601:C602">
    <cfRule type="cellIs" dxfId="837" priority="166" operator="lessThan">
      <formula>0</formula>
    </cfRule>
  </conditionalFormatting>
  <conditionalFormatting sqref="C603">
    <cfRule type="cellIs" dxfId="836" priority="165" operator="lessThan">
      <formula>0</formula>
    </cfRule>
  </conditionalFormatting>
  <conditionalFormatting sqref="C605:C609">
    <cfRule type="cellIs" dxfId="835" priority="164" operator="lessThan">
      <formula>0</formula>
    </cfRule>
  </conditionalFormatting>
  <conditionalFormatting sqref="C611:C612">
    <cfRule type="cellIs" dxfId="834" priority="163" operator="lessThan">
      <formula>0</formula>
    </cfRule>
  </conditionalFormatting>
  <conditionalFormatting sqref="C625:C631">
    <cfRule type="cellIs" dxfId="833" priority="162" operator="lessThan">
      <formula>0</formula>
    </cfRule>
  </conditionalFormatting>
  <conditionalFormatting sqref="C635:C636">
    <cfRule type="cellIs" dxfId="832" priority="161" operator="lessThan">
      <formula>0</formula>
    </cfRule>
  </conditionalFormatting>
  <conditionalFormatting sqref="C642:C644">
    <cfRule type="cellIs" dxfId="831" priority="160" operator="lessThan">
      <formula>0</formula>
    </cfRule>
  </conditionalFormatting>
  <conditionalFormatting sqref="C645">
    <cfRule type="cellIs" dxfId="830" priority="159" operator="lessThan">
      <formula>0</formula>
    </cfRule>
  </conditionalFormatting>
  <conditionalFormatting sqref="C614:C623">
    <cfRule type="cellIs" dxfId="829" priority="158" operator="lessThan">
      <formula>0</formula>
    </cfRule>
  </conditionalFormatting>
  <conditionalFormatting sqref="C659">
    <cfRule type="cellIs" dxfId="828" priority="157" operator="lessThan">
      <formula>0</formula>
    </cfRule>
  </conditionalFormatting>
  <conditionalFormatting sqref="C660">
    <cfRule type="cellIs" dxfId="827" priority="156" operator="lessThan">
      <formula>0</formula>
    </cfRule>
  </conditionalFormatting>
  <conditionalFormatting sqref="C661">
    <cfRule type="cellIs" dxfId="826" priority="155" operator="lessThan">
      <formula>0</formula>
    </cfRule>
  </conditionalFormatting>
  <conditionalFormatting sqref="D192:AE210 D212:AE215">
    <cfRule type="cellIs" dxfId="825" priority="154" operator="lessThan">
      <formula>0</formula>
    </cfRule>
  </conditionalFormatting>
  <conditionalFormatting sqref="D291:AE291">
    <cfRule type="cellIs" dxfId="824" priority="153" operator="lessThan">
      <formula>0</formula>
    </cfRule>
  </conditionalFormatting>
  <conditionalFormatting sqref="D211:AE211">
    <cfRule type="cellIs" dxfId="823" priority="152" operator="lessThan">
      <formula>0</formula>
    </cfRule>
  </conditionalFormatting>
  <conditionalFormatting sqref="D287:AE287">
    <cfRule type="cellIs" dxfId="822" priority="151" operator="lessThan">
      <formula>0</formula>
    </cfRule>
  </conditionalFormatting>
  <conditionalFormatting sqref="D453:AE453">
    <cfRule type="cellIs" dxfId="821" priority="150" operator="lessThan">
      <formula>0</formula>
    </cfRule>
  </conditionalFormatting>
  <conditionalFormatting sqref="D453:AE453">
    <cfRule type="cellIs" dxfId="820" priority="148" operator="equal">
      <formula>0</formula>
    </cfRule>
    <cfRule type="cellIs" dxfId="819" priority="149" operator="equal">
      <formula>0</formula>
    </cfRule>
  </conditionalFormatting>
  <conditionalFormatting sqref="D597:AE597">
    <cfRule type="cellIs" dxfId="818" priority="147" operator="lessThan">
      <formula>0</formula>
    </cfRule>
  </conditionalFormatting>
  <conditionalFormatting sqref="D597:AE597">
    <cfRule type="cellIs" dxfId="817" priority="145" operator="equal">
      <formula>0</formula>
    </cfRule>
    <cfRule type="cellIs" dxfId="816" priority="146" operator="equal">
      <formula>0</formula>
    </cfRule>
  </conditionalFormatting>
  <conditionalFormatting sqref="D654:AE654">
    <cfRule type="cellIs" dxfId="815" priority="144" operator="lessThan">
      <formula>0</formula>
    </cfRule>
  </conditionalFormatting>
  <conditionalFormatting sqref="D654:AE654">
    <cfRule type="cellIs" dxfId="814" priority="142" operator="equal">
      <formula>0</formula>
    </cfRule>
    <cfRule type="cellIs" dxfId="813" priority="143" operator="equal">
      <formula>0</formula>
    </cfRule>
  </conditionalFormatting>
  <conditionalFormatting sqref="D187:AE187">
    <cfRule type="cellIs" dxfId="812" priority="141" operator="lessThan">
      <formula>0</formula>
    </cfRule>
  </conditionalFormatting>
  <conditionalFormatting sqref="D216:AE225 D227:AE270 D273:AE278 D280:AE285">
    <cfRule type="cellIs" dxfId="811" priority="140" operator="lessThan">
      <formula>0</formula>
    </cfRule>
  </conditionalFormatting>
  <conditionalFormatting sqref="D271:AE271">
    <cfRule type="cellIs" dxfId="810" priority="139" operator="lessThan">
      <formula>0</formula>
    </cfRule>
  </conditionalFormatting>
  <conditionalFormatting sqref="D226:AE226">
    <cfRule type="cellIs" dxfId="809" priority="138" operator="lessThan">
      <formula>0</formula>
    </cfRule>
  </conditionalFormatting>
  <conditionalFormatting sqref="D272:AE272">
    <cfRule type="cellIs" dxfId="808" priority="137" operator="lessThan">
      <formula>0</formula>
    </cfRule>
  </conditionalFormatting>
  <conditionalFormatting sqref="D279:AE279">
    <cfRule type="cellIs" dxfId="807" priority="136" operator="lessThan">
      <formula>0</formula>
    </cfRule>
  </conditionalFormatting>
  <conditionalFormatting sqref="D191:AE191">
    <cfRule type="cellIs" dxfId="806" priority="135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5" priority="133" operator="lessThan">
      <formula>0</formula>
    </cfRule>
  </conditionalFormatting>
  <conditionalFormatting sqref="D385:AE385 D391:AE391 D393:AE393 D399:AE399 D401:AE401 D407:AE407 D409:AE409 D415:AE415 D417:AE417 D424:AE424">
    <cfRule type="cellIs" dxfId="804" priority="132" operator="lessThan">
      <formula>0</formula>
    </cfRule>
  </conditionalFormatting>
  <conditionalFormatting sqref="D367:AE367">
    <cfRule type="cellIs" dxfId="803" priority="134" operator="lessThan">
      <formula>0</formula>
    </cfRule>
  </conditionalFormatting>
  <conditionalFormatting sqref="D303:AE303">
    <cfRule type="cellIs" dxfId="802" priority="116" operator="lessThan">
      <formula>0</formula>
    </cfRule>
  </conditionalFormatting>
  <conditionalFormatting sqref="D355:AE355">
    <cfRule type="cellIs" dxfId="801" priority="113" operator="lessThan">
      <formula>0</formula>
    </cfRule>
  </conditionalFormatting>
  <conditionalFormatting sqref="D434:AE437 D425:AE429 D431:AE431">
    <cfRule type="cellIs" dxfId="800" priority="112" operator="lessThan">
      <formula>0</formula>
    </cfRule>
  </conditionalFormatting>
  <conditionalFormatting sqref="D566:AE567">
    <cfRule type="cellIs" dxfId="799" priority="107" operator="lessThan">
      <formula>0</formula>
    </cfRule>
  </conditionalFormatting>
  <conditionalFormatting sqref="D555:AE556 D580:AE581 D574:AE577 D571:AE571 D568:AE568 D565:AE565 D562:AE562 D559:AE559">
    <cfRule type="cellIs" dxfId="798" priority="111" operator="lessThan">
      <formula>0</formula>
    </cfRule>
  </conditionalFormatting>
  <conditionalFormatting sqref="D557:AE558">
    <cfRule type="cellIs" dxfId="797" priority="110" operator="lessThan">
      <formula>0</formula>
    </cfRule>
  </conditionalFormatting>
  <conditionalFormatting sqref="D560:AE561">
    <cfRule type="cellIs" dxfId="796" priority="109" operator="lessThan">
      <formula>0</formula>
    </cfRule>
  </conditionalFormatting>
  <conditionalFormatting sqref="D563:AE564">
    <cfRule type="cellIs" dxfId="795" priority="108" operator="lessThan">
      <formula>0</formula>
    </cfRule>
  </conditionalFormatting>
  <conditionalFormatting sqref="D569:AE570">
    <cfRule type="cellIs" dxfId="794" priority="106" operator="lessThan">
      <formula>0</formula>
    </cfRule>
  </conditionalFormatting>
  <conditionalFormatting sqref="D572:AE573">
    <cfRule type="cellIs" dxfId="793" priority="105" operator="lessThan">
      <formula>0</formula>
    </cfRule>
  </conditionalFormatting>
  <conditionalFormatting sqref="D578:AE579">
    <cfRule type="cellIs" dxfId="792" priority="104" operator="lessThan">
      <formula>0</formula>
    </cfRule>
  </conditionalFormatting>
  <conditionalFormatting sqref="D585:AE586">
    <cfRule type="cellIs" dxfId="791" priority="103" operator="lessThan">
      <formula>0</formula>
    </cfRule>
  </conditionalFormatting>
  <conditionalFormatting sqref="D526:AE554">
    <cfRule type="cellIs" dxfId="790" priority="102" operator="lessThan">
      <formula>0</formula>
    </cfRule>
  </conditionalFormatting>
  <conditionalFormatting sqref="D524:AE525">
    <cfRule type="cellIs" dxfId="789" priority="101" operator="lessThan">
      <formula>0</formula>
    </cfRule>
  </conditionalFormatting>
  <conditionalFormatting sqref="D613:AE613">
    <cfRule type="cellIs" dxfId="788" priority="100" operator="lessThan">
      <formula>0</formula>
    </cfRule>
  </conditionalFormatting>
  <conditionalFormatting sqref="D637:AE638 D632:AE634 D624:AE624">
    <cfRule type="cellIs" dxfId="787" priority="99" operator="lessThan">
      <formula>0</formula>
    </cfRule>
  </conditionalFormatting>
  <conditionalFormatting sqref="D601:AE602">
    <cfRule type="cellIs" dxfId="786" priority="98" operator="lessThan">
      <formula>0</formula>
    </cfRule>
  </conditionalFormatting>
  <conditionalFormatting sqref="D603:AE603">
    <cfRule type="cellIs" dxfId="785" priority="97" operator="lessThan">
      <formula>0</formula>
    </cfRule>
  </conditionalFormatting>
  <conditionalFormatting sqref="D605:AE609">
    <cfRule type="cellIs" dxfId="784" priority="96" operator="lessThan">
      <formula>0</formula>
    </cfRule>
  </conditionalFormatting>
  <conditionalFormatting sqref="D611:AE612">
    <cfRule type="cellIs" dxfId="783" priority="95" operator="lessThan">
      <formula>0</formula>
    </cfRule>
  </conditionalFormatting>
  <conditionalFormatting sqref="D625:AE631">
    <cfRule type="cellIs" dxfId="782" priority="94" operator="lessThan">
      <formula>0</formula>
    </cfRule>
  </conditionalFormatting>
  <conditionalFormatting sqref="D635:AE636">
    <cfRule type="cellIs" dxfId="781" priority="93" operator="lessThan">
      <formula>0</formula>
    </cfRule>
  </conditionalFormatting>
  <conditionalFormatting sqref="D642:AE644">
    <cfRule type="cellIs" dxfId="780" priority="92" operator="lessThan">
      <formula>0</formula>
    </cfRule>
  </conditionalFormatting>
  <conditionalFormatting sqref="D645:AE645">
    <cfRule type="cellIs" dxfId="779" priority="91" operator="lessThan">
      <formula>0</formula>
    </cfRule>
  </conditionalFormatting>
  <conditionalFormatting sqref="D614:AE623">
    <cfRule type="cellIs" dxfId="778" priority="90" operator="lessThan">
      <formula>0</formula>
    </cfRule>
  </conditionalFormatting>
  <conditionalFormatting sqref="D659:AE659">
    <cfRule type="cellIs" dxfId="777" priority="89" operator="lessThan">
      <formula>0</formula>
    </cfRule>
  </conditionalFormatting>
  <conditionalFormatting sqref="D660:AE660">
    <cfRule type="cellIs" dxfId="776" priority="88" operator="lessThan">
      <formula>0</formula>
    </cfRule>
  </conditionalFormatting>
  <conditionalFormatting sqref="D661:AE661">
    <cfRule type="cellIs" dxfId="775" priority="87" operator="lessThan">
      <formula>0</formula>
    </cfRule>
  </conditionalFormatting>
  <conditionalFormatting sqref="C288:AE290">
    <cfRule type="cellIs" dxfId="774" priority="85" operator="lessThan">
      <formula>0</formula>
    </cfRule>
  </conditionalFormatting>
  <conditionalFormatting sqref="C304:C314">
    <cfRule type="cellIs" dxfId="773" priority="84" operator="lessThan">
      <formula>0</formula>
    </cfRule>
  </conditionalFormatting>
  <conditionalFormatting sqref="D304:AE314">
    <cfRule type="cellIs" dxfId="772" priority="83" operator="lessThan">
      <formula>0</formula>
    </cfRule>
  </conditionalFormatting>
  <conditionalFormatting sqref="C316:C327">
    <cfRule type="cellIs" dxfId="771" priority="82" operator="lessThan">
      <formula>0</formula>
    </cfRule>
  </conditionalFormatting>
  <conditionalFormatting sqref="D316:AE327">
    <cfRule type="cellIs" dxfId="770" priority="81" operator="lessThan">
      <formula>0</formula>
    </cfRule>
  </conditionalFormatting>
  <conditionalFormatting sqref="C329:C340">
    <cfRule type="cellIs" dxfId="769" priority="80" operator="lessThan">
      <formula>0</formula>
    </cfRule>
  </conditionalFormatting>
  <conditionalFormatting sqref="D329:AE340">
    <cfRule type="cellIs" dxfId="768" priority="79" operator="lessThan">
      <formula>0</formula>
    </cfRule>
  </conditionalFormatting>
  <conditionalFormatting sqref="C342:C348">
    <cfRule type="cellIs" dxfId="767" priority="78" operator="lessThan">
      <formula>0</formula>
    </cfRule>
  </conditionalFormatting>
  <conditionalFormatting sqref="D342:AE348">
    <cfRule type="cellIs" dxfId="766" priority="77" operator="lessThan">
      <formula>0</formula>
    </cfRule>
  </conditionalFormatting>
  <conditionalFormatting sqref="C351:C354">
    <cfRule type="cellIs" dxfId="765" priority="76" operator="lessThan">
      <formula>0</formula>
    </cfRule>
  </conditionalFormatting>
  <conditionalFormatting sqref="D351:AE354">
    <cfRule type="cellIs" dxfId="764" priority="75" operator="lessThan">
      <formula>0</formula>
    </cfRule>
  </conditionalFormatting>
  <conditionalFormatting sqref="C356:C357">
    <cfRule type="cellIs" dxfId="763" priority="38" operator="lessThan">
      <formula>0</formula>
    </cfRule>
  </conditionalFormatting>
  <conditionalFormatting sqref="D356:AE357">
    <cfRule type="cellIs" dxfId="762" priority="37" operator="lessThan">
      <formula>0</formula>
    </cfRule>
  </conditionalFormatting>
  <conditionalFormatting sqref="C360:C361">
    <cfRule type="cellIs" dxfId="761" priority="36" operator="lessThan">
      <formula>0</formula>
    </cfRule>
  </conditionalFormatting>
  <conditionalFormatting sqref="D360:AE361">
    <cfRule type="cellIs" dxfId="760" priority="35" operator="lessThan">
      <formula>0</formula>
    </cfRule>
  </conditionalFormatting>
  <conditionalFormatting sqref="C362:C363">
    <cfRule type="cellIs" dxfId="759" priority="34" operator="lessThan">
      <formula>0</formula>
    </cfRule>
  </conditionalFormatting>
  <conditionalFormatting sqref="D362:AE363">
    <cfRule type="cellIs" dxfId="758" priority="33" operator="lessThan">
      <formula>0</formula>
    </cfRule>
  </conditionalFormatting>
  <conditionalFormatting sqref="C365:C366">
    <cfRule type="cellIs" dxfId="757" priority="32" operator="lessThan">
      <formula>0</formula>
    </cfRule>
  </conditionalFormatting>
  <conditionalFormatting sqref="D365:AE366">
    <cfRule type="cellIs" dxfId="756" priority="31" operator="lessThan">
      <formula>0</formula>
    </cfRule>
  </conditionalFormatting>
  <conditionalFormatting sqref="C369:C370">
    <cfRule type="cellIs" dxfId="755" priority="30" operator="lessThan">
      <formula>0</formula>
    </cfRule>
  </conditionalFormatting>
  <conditionalFormatting sqref="D369:AE370">
    <cfRule type="cellIs" dxfId="754" priority="29" operator="lessThan">
      <formula>0</formula>
    </cfRule>
  </conditionalFormatting>
  <conditionalFormatting sqref="C372:C373">
    <cfRule type="cellIs" dxfId="753" priority="28" operator="lessThan">
      <formula>0</formula>
    </cfRule>
  </conditionalFormatting>
  <conditionalFormatting sqref="D372:AE373">
    <cfRule type="cellIs" dxfId="752" priority="27" operator="lessThan">
      <formula>0</formula>
    </cfRule>
  </conditionalFormatting>
  <conditionalFormatting sqref="C375:C376">
    <cfRule type="cellIs" dxfId="751" priority="26" operator="lessThan">
      <formula>0</formula>
    </cfRule>
  </conditionalFormatting>
  <conditionalFormatting sqref="D375:AE376">
    <cfRule type="cellIs" dxfId="750" priority="25" operator="lessThan">
      <formula>0</formula>
    </cfRule>
  </conditionalFormatting>
  <conditionalFormatting sqref="C378:C379">
    <cfRule type="cellIs" dxfId="749" priority="24" operator="lessThan">
      <formula>0</formula>
    </cfRule>
  </conditionalFormatting>
  <conditionalFormatting sqref="D378:AE379">
    <cfRule type="cellIs" dxfId="748" priority="23" operator="lessThan">
      <formula>0</formula>
    </cfRule>
  </conditionalFormatting>
  <conditionalFormatting sqref="C381:C382">
    <cfRule type="cellIs" dxfId="747" priority="22" operator="lessThan">
      <formula>0</formula>
    </cfRule>
  </conditionalFormatting>
  <conditionalFormatting sqref="D381:AE382">
    <cfRule type="cellIs" dxfId="746" priority="21" operator="lessThan">
      <formula>0</formula>
    </cfRule>
  </conditionalFormatting>
  <conditionalFormatting sqref="C384">
    <cfRule type="cellIs" dxfId="745" priority="20" operator="lessThan">
      <formula>0</formula>
    </cfRule>
  </conditionalFormatting>
  <conditionalFormatting sqref="D384:AE384">
    <cfRule type="cellIs" dxfId="744" priority="19" operator="lessThan">
      <formula>0</formula>
    </cfRule>
  </conditionalFormatting>
  <conditionalFormatting sqref="C386:C390">
    <cfRule type="cellIs" dxfId="743" priority="18" operator="lessThan">
      <formula>0</formula>
    </cfRule>
  </conditionalFormatting>
  <conditionalFormatting sqref="D386:AE390">
    <cfRule type="cellIs" dxfId="742" priority="17" operator="lessThan">
      <formula>0</formula>
    </cfRule>
  </conditionalFormatting>
  <conditionalFormatting sqref="C392">
    <cfRule type="cellIs" dxfId="741" priority="16" operator="lessThan">
      <formula>0</formula>
    </cfRule>
  </conditionalFormatting>
  <conditionalFormatting sqref="D392:AE392">
    <cfRule type="cellIs" dxfId="740" priority="15" operator="lessThan">
      <formula>0</formula>
    </cfRule>
  </conditionalFormatting>
  <conditionalFormatting sqref="C394:C398">
    <cfRule type="cellIs" dxfId="739" priority="14" operator="lessThan">
      <formula>0</formula>
    </cfRule>
  </conditionalFormatting>
  <conditionalFormatting sqref="D394:AE398">
    <cfRule type="cellIs" dxfId="738" priority="13" operator="lessThan">
      <formula>0</formula>
    </cfRule>
  </conditionalFormatting>
  <conditionalFormatting sqref="C400">
    <cfRule type="cellIs" dxfId="737" priority="12" operator="lessThan">
      <formula>0</formula>
    </cfRule>
  </conditionalFormatting>
  <conditionalFormatting sqref="D400:AE400">
    <cfRule type="cellIs" dxfId="736" priority="11" operator="lessThan">
      <formula>0</formula>
    </cfRule>
  </conditionalFormatting>
  <conditionalFormatting sqref="C402:C406">
    <cfRule type="cellIs" dxfId="735" priority="10" operator="lessThan">
      <formula>0</formula>
    </cfRule>
  </conditionalFormatting>
  <conditionalFormatting sqref="D402:AE406">
    <cfRule type="cellIs" dxfId="734" priority="9" operator="lessThan">
      <formula>0</formula>
    </cfRule>
  </conditionalFormatting>
  <conditionalFormatting sqref="C408">
    <cfRule type="cellIs" dxfId="733" priority="8" operator="lessThan">
      <formula>0</formula>
    </cfRule>
  </conditionalFormatting>
  <conditionalFormatting sqref="D408:AE408">
    <cfRule type="cellIs" dxfId="732" priority="7" operator="lessThan">
      <formula>0</formula>
    </cfRule>
  </conditionalFormatting>
  <conditionalFormatting sqref="C410:C414">
    <cfRule type="cellIs" dxfId="731" priority="6" operator="lessThan">
      <formula>0</formula>
    </cfRule>
  </conditionalFormatting>
  <conditionalFormatting sqref="D410:AE414">
    <cfRule type="cellIs" dxfId="730" priority="5" operator="lessThan">
      <formula>0</formula>
    </cfRule>
  </conditionalFormatting>
  <conditionalFormatting sqref="C416">
    <cfRule type="cellIs" dxfId="729" priority="4" operator="lessThan">
      <formula>0</formula>
    </cfRule>
  </conditionalFormatting>
  <conditionalFormatting sqref="D416:AE416">
    <cfRule type="cellIs" dxfId="728" priority="3" operator="lessThan">
      <formula>0</formula>
    </cfRule>
  </conditionalFormatting>
  <conditionalFormatting sqref="C418:C423">
    <cfRule type="cellIs" dxfId="727" priority="2" operator="lessThan">
      <formula>0</formula>
    </cfRule>
  </conditionalFormatting>
  <conditionalFormatting sqref="D418:AE423">
    <cfRule type="cellIs" dxfId="726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23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-549.63226964395483</v>
      </c>
      <c r="D4" s="28">
        <f t="shared" si="0"/>
        <v>-583.24414576261995</v>
      </c>
      <c r="E4" s="28">
        <f t="shared" si="0"/>
        <v>-641.13790325963214</v>
      </c>
      <c r="F4" s="28">
        <f t="shared" si="0"/>
        <v>-712.88435207436692</v>
      </c>
      <c r="G4" s="28">
        <f t="shared" si="0"/>
        <v>-748.94086788307879</v>
      </c>
      <c r="H4" s="28">
        <f t="shared" si="0"/>
        <v>-769.93852959749415</v>
      </c>
      <c r="I4" s="28">
        <f t="shared" si="0"/>
        <v>-805.11454628390618</v>
      </c>
      <c r="J4" s="28">
        <f t="shared" si="0"/>
        <v>-822.84707645746812</v>
      </c>
      <c r="K4" s="28">
        <f t="shared" si="0"/>
        <v>-841.53855038052347</v>
      </c>
      <c r="L4" s="28">
        <f t="shared" si="0"/>
        <v>-862.99767465080004</v>
      </c>
      <c r="M4" s="28">
        <f t="shared" si="0"/>
        <v>-878.69950728100525</v>
      </c>
      <c r="N4" s="28">
        <f t="shared" si="0"/>
        <v>-886.4532877045167</v>
      </c>
      <c r="O4" s="28">
        <f t="shared" si="0"/>
        <v>-881.63037626573225</v>
      </c>
      <c r="P4" s="28">
        <f t="shared" si="0"/>
        <v>-885.1194773886192</v>
      </c>
      <c r="Q4" s="28">
        <f t="shared" si="0"/>
        <v>-884.81989675738896</v>
      </c>
      <c r="R4" s="28">
        <f t="shared" si="0"/>
        <v>-879.58401874310039</v>
      </c>
      <c r="S4" s="28">
        <f t="shared" si="0"/>
        <v>-909.45154948594086</v>
      </c>
      <c r="T4" s="28">
        <f t="shared" si="0"/>
        <v>-912.61819174826314</v>
      </c>
      <c r="U4" s="28">
        <f t="shared" si="0"/>
        <v>-905.70472520352928</v>
      </c>
      <c r="V4" s="28">
        <f t="shared" si="0"/>
        <v>-768.47239241071907</v>
      </c>
      <c r="W4" s="28">
        <f t="shared" si="0"/>
        <v>-743.70449085780558</v>
      </c>
      <c r="X4" s="28">
        <f t="shared" si="0"/>
        <v>-745.07397532855077</v>
      </c>
      <c r="Y4" s="28">
        <f t="shared" si="0"/>
        <v>-749.41318751037443</v>
      </c>
      <c r="Z4" s="28">
        <f t="shared" si="0"/>
        <v>-751.73893168063751</v>
      </c>
      <c r="AA4" s="28">
        <f t="shared" si="0"/>
        <v>-755.5250851791277</v>
      </c>
      <c r="AB4" s="28">
        <f t="shared" si="0"/>
        <v>-744.98370848188858</v>
      </c>
      <c r="AC4" s="28">
        <f t="shared" si="0"/>
        <v>-739.35868593144403</v>
      </c>
      <c r="AD4" s="28">
        <f t="shared" si="0"/>
        <v>-738.7715154188154</v>
      </c>
      <c r="AE4" s="28">
        <f t="shared" si="0"/>
        <v>-735.60972902376375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-549.63226964395483</v>
      </c>
      <c r="D297" s="28">
        <f t="shared" si="69"/>
        <v>-583.24414576261995</v>
      </c>
      <c r="E297" s="28">
        <f t="shared" si="69"/>
        <v>-641.13790325963214</v>
      </c>
      <c r="F297" s="28">
        <f t="shared" si="69"/>
        <v>-712.88435207436692</v>
      </c>
      <c r="G297" s="28">
        <f t="shared" si="69"/>
        <v>-748.94086788307879</v>
      </c>
      <c r="H297" s="28">
        <f t="shared" si="69"/>
        <v>-769.93852959749415</v>
      </c>
      <c r="I297" s="28">
        <f t="shared" si="69"/>
        <v>-805.11454628390618</v>
      </c>
      <c r="J297" s="28">
        <f t="shared" si="69"/>
        <v>-822.84707645746812</v>
      </c>
      <c r="K297" s="28">
        <f t="shared" si="69"/>
        <v>-841.53855038052347</v>
      </c>
      <c r="L297" s="28">
        <f t="shared" si="69"/>
        <v>-862.99767465080004</v>
      </c>
      <c r="M297" s="28">
        <f t="shared" si="69"/>
        <v>-878.69950728100525</v>
      </c>
      <c r="N297" s="28">
        <f t="shared" si="69"/>
        <v>-886.4532877045167</v>
      </c>
      <c r="O297" s="28">
        <f t="shared" si="69"/>
        <v>-881.63037626573225</v>
      </c>
      <c r="P297" s="28">
        <f t="shared" si="69"/>
        <v>-885.1194773886192</v>
      </c>
      <c r="Q297" s="28">
        <f t="shared" si="69"/>
        <v>-884.81989675738896</v>
      </c>
      <c r="R297" s="28">
        <f t="shared" si="69"/>
        <v>-879.58401874310039</v>
      </c>
      <c r="S297" s="28">
        <f t="shared" si="69"/>
        <v>-909.45154948594086</v>
      </c>
      <c r="T297" s="28">
        <f t="shared" si="69"/>
        <v>-912.61819174826314</v>
      </c>
      <c r="U297" s="28">
        <f t="shared" si="69"/>
        <v>-905.70472520352928</v>
      </c>
      <c r="V297" s="28">
        <f t="shared" si="69"/>
        <v>-768.47239241071907</v>
      </c>
      <c r="W297" s="28">
        <f t="shared" si="69"/>
        <v>-743.70449085780558</v>
      </c>
      <c r="X297" s="28">
        <f t="shared" si="69"/>
        <v>-745.07397532855077</v>
      </c>
      <c r="Y297" s="28">
        <f t="shared" si="69"/>
        <v>-749.41318751037443</v>
      </c>
      <c r="Z297" s="28">
        <f t="shared" si="69"/>
        <v>-751.73893168063751</v>
      </c>
      <c r="AA297" s="28">
        <f t="shared" si="69"/>
        <v>-755.5250851791277</v>
      </c>
      <c r="AB297" s="28">
        <f t="shared" si="69"/>
        <v>-744.98370848188858</v>
      </c>
      <c r="AC297" s="28">
        <f t="shared" si="69"/>
        <v>-739.35868593144403</v>
      </c>
      <c r="AD297" s="28">
        <f t="shared" si="69"/>
        <v>-738.7715154188154</v>
      </c>
      <c r="AE297" s="28">
        <f t="shared" si="69"/>
        <v>-735.60972902376375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-549.16667292050397</v>
      </c>
      <c r="D298" s="21">
        <f t="shared" si="70"/>
        <v>-582.32093047644321</v>
      </c>
      <c r="E298" s="21">
        <f t="shared" si="70"/>
        <v>-639.75833125626139</v>
      </c>
      <c r="F298" s="21">
        <f t="shared" si="70"/>
        <v>-711.04931757703321</v>
      </c>
      <c r="G298" s="21">
        <f t="shared" si="70"/>
        <v>-746.64669620677773</v>
      </c>
      <c r="H298" s="21">
        <f t="shared" si="70"/>
        <v>-767.18631224910814</v>
      </c>
      <c r="I298" s="21">
        <f t="shared" si="70"/>
        <v>-801.90587219052929</v>
      </c>
      <c r="J298" s="21">
        <f t="shared" si="70"/>
        <v>-819.1237881977155</v>
      </c>
      <c r="K298" s="21">
        <f t="shared" si="70"/>
        <v>-837.29727623015924</v>
      </c>
      <c r="L298" s="21">
        <f t="shared" si="70"/>
        <v>-858.41237694849065</v>
      </c>
      <c r="M298" s="21">
        <f t="shared" si="70"/>
        <v>-873.61995617911214</v>
      </c>
      <c r="N298" s="21">
        <f t="shared" si="70"/>
        <v>-880.95293792704649</v>
      </c>
      <c r="O298" s="21">
        <f t="shared" si="70"/>
        <v>-875.80172238984653</v>
      </c>
      <c r="P298" s="21">
        <f t="shared" si="70"/>
        <v>-879.14775328166957</v>
      </c>
      <c r="Q298" s="21">
        <f t="shared" si="70"/>
        <v>-878.52990465798075</v>
      </c>
      <c r="R298" s="21">
        <f t="shared" si="70"/>
        <v>-872.94569938029076</v>
      </c>
      <c r="S298" s="21">
        <f t="shared" si="70"/>
        <v>-881.30865636060969</v>
      </c>
      <c r="T298" s="21">
        <f t="shared" si="70"/>
        <v>-893.02602912414147</v>
      </c>
      <c r="U298" s="21">
        <f t="shared" si="70"/>
        <v>-896.59298088393962</v>
      </c>
      <c r="V298" s="21">
        <f t="shared" si="70"/>
        <v>-761.24200666640604</v>
      </c>
      <c r="W298" s="21">
        <f t="shared" si="70"/>
        <v>-734.69272983523308</v>
      </c>
      <c r="X298" s="21">
        <f t="shared" si="70"/>
        <v>-736.73079650809916</v>
      </c>
      <c r="Y298" s="21">
        <f t="shared" si="70"/>
        <v>-742.59164170138001</v>
      </c>
      <c r="Z298" s="21">
        <f t="shared" si="70"/>
        <v>-744.88133095660248</v>
      </c>
      <c r="AA298" s="21">
        <f t="shared" si="70"/>
        <v>-745.3188723197934</v>
      </c>
      <c r="AB298" s="21">
        <f t="shared" si="70"/>
        <v>-739.36166642832211</v>
      </c>
      <c r="AC298" s="21">
        <f t="shared" si="70"/>
        <v>-732.13699141608754</v>
      </c>
      <c r="AD298" s="21">
        <f t="shared" si="70"/>
        <v>-734.52251675742218</v>
      </c>
      <c r="AE298" s="21">
        <f t="shared" si="70"/>
        <v>-731.59424650310109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-431.10966737237595</v>
      </c>
      <c r="D299" s="21">
        <f t="shared" si="71"/>
        <v>-456.86262583719014</v>
      </c>
      <c r="E299" s="21">
        <f t="shared" si="71"/>
        <v>-481.53836653088433</v>
      </c>
      <c r="F299" s="21">
        <f t="shared" si="71"/>
        <v>-496.09526158926911</v>
      </c>
      <c r="G299" s="21">
        <f t="shared" si="71"/>
        <v>-510.48542810457212</v>
      </c>
      <c r="H299" s="21">
        <f t="shared" si="71"/>
        <v>-524.63508837919676</v>
      </c>
      <c r="I299" s="21">
        <f t="shared" si="71"/>
        <v>-537.94529833927504</v>
      </c>
      <c r="J299" s="21">
        <f t="shared" si="71"/>
        <v>-548.0040145543885</v>
      </c>
      <c r="K299" s="21">
        <f t="shared" si="71"/>
        <v>-557.00571231090692</v>
      </c>
      <c r="L299" s="21">
        <f t="shared" si="71"/>
        <v>-567.0078317088836</v>
      </c>
      <c r="M299" s="21">
        <f t="shared" si="71"/>
        <v>-586.22099134254574</v>
      </c>
      <c r="N299" s="21">
        <f t="shared" si="71"/>
        <v>-586.67610177943072</v>
      </c>
      <c r="O299" s="21">
        <f t="shared" si="71"/>
        <v>-599.03909998582947</v>
      </c>
      <c r="P299" s="21">
        <f t="shared" si="71"/>
        <v>-593.36339763968306</v>
      </c>
      <c r="Q299" s="21">
        <f t="shared" si="71"/>
        <v>-635.93857173632455</v>
      </c>
      <c r="R299" s="21">
        <f t="shared" si="71"/>
        <v>-652.00800498887588</v>
      </c>
      <c r="S299" s="21">
        <f t="shared" si="71"/>
        <v>-644.60315497063164</v>
      </c>
      <c r="T299" s="21">
        <f t="shared" si="71"/>
        <v>-647.36467205285646</v>
      </c>
      <c r="U299" s="21">
        <f t="shared" si="71"/>
        <v>-648.41789627426272</v>
      </c>
      <c r="V299" s="21">
        <f t="shared" si="71"/>
        <v>-640.55014448567385</v>
      </c>
      <c r="W299" s="21">
        <f t="shared" si="71"/>
        <v>-631.78421723373197</v>
      </c>
      <c r="X299" s="21">
        <f t="shared" si="71"/>
        <v>-637.44116714214306</v>
      </c>
      <c r="Y299" s="21">
        <f t="shared" si="71"/>
        <v>-668.4488013236346</v>
      </c>
      <c r="Z299" s="21">
        <f t="shared" si="71"/>
        <v>-679.79410792556382</v>
      </c>
      <c r="AA299" s="21">
        <f t="shared" si="71"/>
        <v>-681.38495016098784</v>
      </c>
      <c r="AB299" s="21">
        <f t="shared" si="71"/>
        <v>-678.14422307952054</v>
      </c>
      <c r="AC299" s="21">
        <f>+AC300+AC349+AC364</f>
        <v>-673.8422011254512</v>
      </c>
      <c r="AD299" s="21">
        <f t="shared" si="71"/>
        <v>-680.0534281420571</v>
      </c>
      <c r="AE299" s="21">
        <f t="shared" si="71"/>
        <v>-680.55316218848793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-424.04788501564548</v>
      </c>
      <c r="D300" s="21">
        <f t="shared" si="72"/>
        <v>-449.48968923176369</v>
      </c>
      <c r="E300" s="21">
        <f t="shared" si="72"/>
        <v>-472.30161412448689</v>
      </c>
      <c r="F300" s="21">
        <f t="shared" si="72"/>
        <v>-483.52824025690472</v>
      </c>
      <c r="G300" s="21">
        <f t="shared" si="72"/>
        <v>-496.76333275820519</v>
      </c>
      <c r="H300" s="21">
        <f t="shared" si="72"/>
        <v>-510.6606747955384</v>
      </c>
      <c r="I300" s="21">
        <f t="shared" si="72"/>
        <v>-522.80618030302696</v>
      </c>
      <c r="J300" s="21">
        <f t="shared" si="72"/>
        <v>-532.56730737750888</v>
      </c>
      <c r="K300" s="21">
        <f t="shared" si="72"/>
        <v>-541.14969989879978</v>
      </c>
      <c r="L300" s="21">
        <f t="shared" si="72"/>
        <v>-550.62084222714873</v>
      </c>
      <c r="M300" s="21">
        <f t="shared" si="72"/>
        <v>-570.21830032112337</v>
      </c>
      <c r="N300" s="21">
        <f t="shared" si="72"/>
        <v>-570.39210786166757</v>
      </c>
      <c r="O300" s="21">
        <f t="shared" si="72"/>
        <v>-583.02034093664111</v>
      </c>
      <c r="P300" s="21">
        <f t="shared" si="72"/>
        <v>-576.07876013414261</v>
      </c>
      <c r="Q300" s="21">
        <f t="shared" si="72"/>
        <v>-621.27634075893116</v>
      </c>
      <c r="R300" s="21">
        <f t="shared" si="72"/>
        <v>-638.70103370936795</v>
      </c>
      <c r="S300" s="21">
        <f t="shared" si="72"/>
        <v>-629.94009172224958</v>
      </c>
      <c r="T300" s="21">
        <f t="shared" si="72"/>
        <v>-631.87785473095107</v>
      </c>
      <c r="U300" s="21">
        <f t="shared" si="72"/>
        <v>-632.6845715448377</v>
      </c>
      <c r="V300" s="21">
        <f t="shared" si="72"/>
        <v>-635.46557335401496</v>
      </c>
      <c r="W300" s="21">
        <f t="shared" si="72"/>
        <v>-628.08102879806529</v>
      </c>
      <c r="X300" s="21">
        <f t="shared" si="72"/>
        <v>-633.96728048393038</v>
      </c>
      <c r="Y300" s="21">
        <f t="shared" si="72"/>
        <v>-667.19373266631203</v>
      </c>
      <c r="Z300" s="21">
        <f t="shared" si="72"/>
        <v>-679.37794843607196</v>
      </c>
      <c r="AA300" s="21">
        <f t="shared" si="72"/>
        <v>-680.84398168986957</v>
      </c>
      <c r="AB300" s="21">
        <f t="shared" si="72"/>
        <v>-677.62404197724345</v>
      </c>
      <c r="AC300" s="21">
        <f t="shared" si="72"/>
        <v>-673.36292629030231</v>
      </c>
      <c r="AD300" s="21">
        <f t="shared" si="72"/>
        <v>-679.70820789633569</v>
      </c>
      <c r="AE300" s="21">
        <f t="shared" si="72"/>
        <v>-680.30612355369453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-421.53393174194116</v>
      </c>
      <c r="D301" s="21">
        <f t="shared" si="73"/>
        <v>-446.59964227833842</v>
      </c>
      <c r="E301" s="21">
        <f t="shared" si="73"/>
        <v>-468.99529747107238</v>
      </c>
      <c r="F301" s="21">
        <f t="shared" si="73"/>
        <v>-479.81542971083593</v>
      </c>
      <c r="G301" s="21">
        <f t="shared" si="73"/>
        <v>-492.29657815754922</v>
      </c>
      <c r="H301" s="21">
        <f t="shared" si="73"/>
        <v>-501.16153530435395</v>
      </c>
      <c r="I301" s="21">
        <f t="shared" si="73"/>
        <v>-506.72941192299288</v>
      </c>
      <c r="J301" s="21">
        <f t="shared" si="73"/>
        <v>-510.80572995492673</v>
      </c>
      <c r="K301" s="21">
        <f t="shared" si="73"/>
        <v>-514.6673977903572</v>
      </c>
      <c r="L301" s="21">
        <f t="shared" si="73"/>
        <v>-520.95201587262238</v>
      </c>
      <c r="M301" s="21">
        <f t="shared" si="73"/>
        <v>-522.96224215403549</v>
      </c>
      <c r="N301" s="21">
        <f t="shared" si="73"/>
        <v>-523.9150377627667</v>
      </c>
      <c r="O301" s="21">
        <f t="shared" si="73"/>
        <v>-524.37801447707875</v>
      </c>
      <c r="P301" s="21">
        <f t="shared" si="73"/>
        <v>-524.70227266580844</v>
      </c>
      <c r="Q301" s="21">
        <f t="shared" si="73"/>
        <v>-524.88816130637883</v>
      </c>
      <c r="R301" s="21">
        <f t="shared" si="73"/>
        <v>-525.56183313973543</v>
      </c>
      <c r="S301" s="21">
        <f t="shared" si="73"/>
        <v>-526.38254079391868</v>
      </c>
      <c r="T301" s="21">
        <f t="shared" si="73"/>
        <v>-527.65063750419324</v>
      </c>
      <c r="U301" s="21">
        <f t="shared" si="73"/>
        <v>-528.14551657124389</v>
      </c>
      <c r="V301" s="21">
        <f t="shared" si="73"/>
        <v>-528.70167025745627</v>
      </c>
      <c r="W301" s="21">
        <f t="shared" si="73"/>
        <v>-528.93583410818735</v>
      </c>
      <c r="X301" s="21">
        <f t="shared" si="73"/>
        <v>-529.69695018271398</v>
      </c>
      <c r="Y301" s="21">
        <f t="shared" si="73"/>
        <v>-531.1381396947213</v>
      </c>
      <c r="Z301" s="21">
        <f t="shared" si="73"/>
        <v>-532.68192856904591</v>
      </c>
      <c r="AA301" s="21">
        <f t="shared" si="73"/>
        <v>-534.41283901176325</v>
      </c>
      <c r="AB301" s="21">
        <f t="shared" si="73"/>
        <v>-536.92951877808468</v>
      </c>
      <c r="AC301" s="21">
        <f t="shared" si="73"/>
        <v>-539.68100218707934</v>
      </c>
      <c r="AD301" s="21">
        <f t="shared" si="73"/>
        <v>-540.85391530527204</v>
      </c>
      <c r="AE301" s="21">
        <f t="shared" si="73"/>
        <v>-542.79853383118973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-353.44689522731005</v>
      </c>
      <c r="D302" s="21">
        <f t="shared" si="74"/>
        <v>-353.44689522731005</v>
      </c>
      <c r="E302" s="21">
        <f t="shared" si="74"/>
        <v>-353.44689522731005</v>
      </c>
      <c r="F302" s="21">
        <f t="shared" si="74"/>
        <v>-353.44689522731005</v>
      </c>
      <c r="G302" s="21">
        <f t="shared" si="74"/>
        <v>-353.44689522731005</v>
      </c>
      <c r="H302" s="21">
        <f t="shared" si="74"/>
        <v>-353.44689522731005</v>
      </c>
      <c r="I302" s="21">
        <f t="shared" si="74"/>
        <v>-353.44689522731005</v>
      </c>
      <c r="J302" s="21">
        <f t="shared" si="74"/>
        <v>-353.44689522731005</v>
      </c>
      <c r="K302" s="21">
        <f t="shared" si="74"/>
        <v>-353.44689522731005</v>
      </c>
      <c r="L302" s="21">
        <f t="shared" si="74"/>
        <v>-353.44689522731005</v>
      </c>
      <c r="M302" s="21">
        <f t="shared" si="74"/>
        <v>-353.44689522731005</v>
      </c>
      <c r="N302" s="21">
        <f t="shared" si="74"/>
        <v>-353.44689522731005</v>
      </c>
      <c r="O302" s="21">
        <f t="shared" si="74"/>
        <v>-353.44689522731005</v>
      </c>
      <c r="P302" s="21">
        <f t="shared" si="74"/>
        <v>-353.44689522731005</v>
      </c>
      <c r="Q302" s="21">
        <f t="shared" si="74"/>
        <v>-353.44689522731005</v>
      </c>
      <c r="R302" s="21">
        <f t="shared" si="74"/>
        <v>-353.44689522731005</v>
      </c>
      <c r="S302" s="21">
        <f t="shared" si="74"/>
        <v>-353.44689522731005</v>
      </c>
      <c r="T302" s="21">
        <f t="shared" si="74"/>
        <v>-353.44689522731005</v>
      </c>
      <c r="U302" s="21">
        <f t="shared" si="74"/>
        <v>-353.44689522731005</v>
      </c>
      <c r="V302" s="21">
        <f t="shared" si="74"/>
        <v>-353.44689522731005</v>
      </c>
      <c r="W302" s="21">
        <f t="shared" si="74"/>
        <v>-353.44689522731005</v>
      </c>
      <c r="X302" s="21">
        <f t="shared" si="74"/>
        <v>-353.44689522731005</v>
      </c>
      <c r="Y302" s="21">
        <f t="shared" si="74"/>
        <v>-353.44689522731005</v>
      </c>
      <c r="Z302" s="21">
        <f t="shared" si="74"/>
        <v>-353.44689522731005</v>
      </c>
      <c r="AA302" s="21">
        <f t="shared" si="74"/>
        <v>-353.44689522731005</v>
      </c>
      <c r="AB302" s="21">
        <f t="shared" si="74"/>
        <v>-353.44689522731005</v>
      </c>
      <c r="AC302" s="21">
        <f t="shared" si="74"/>
        <v>-353.44689522731005</v>
      </c>
      <c r="AD302" s="21">
        <f t="shared" si="74"/>
        <v>-353.44689522731005</v>
      </c>
      <c r="AE302" s="21">
        <f t="shared" si="74"/>
        <v>-353.44689522731005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-0.45363396994600674</v>
      </c>
      <c r="D306" s="35">
        <v>-0.45363396994600674</v>
      </c>
      <c r="E306" s="35">
        <v>-0.45363396994600674</v>
      </c>
      <c r="F306" s="35">
        <v>-0.45363396994600674</v>
      </c>
      <c r="G306" s="35">
        <v>-0.45363396994600674</v>
      </c>
      <c r="H306" s="35">
        <v>-0.45363396994600674</v>
      </c>
      <c r="I306" s="35">
        <v>-0.45363396994600674</v>
      </c>
      <c r="J306" s="35">
        <v>-0.45363396994600674</v>
      </c>
      <c r="K306" s="35">
        <v>-0.45363396994600674</v>
      </c>
      <c r="L306" s="35">
        <v>-0.45363396994600674</v>
      </c>
      <c r="M306" s="35">
        <v>-0.45363396994600674</v>
      </c>
      <c r="N306" s="35">
        <v>-0.45363396994600674</v>
      </c>
      <c r="O306" s="35">
        <v>-0.45363396994600674</v>
      </c>
      <c r="P306" s="35">
        <v>-0.45363396994600674</v>
      </c>
      <c r="Q306" s="35">
        <v>-0.45363396994600674</v>
      </c>
      <c r="R306" s="35">
        <v>-0.45363396994600674</v>
      </c>
      <c r="S306" s="35">
        <v>-0.45363396994600674</v>
      </c>
      <c r="T306" s="35">
        <v>-0.45363396994600674</v>
      </c>
      <c r="U306" s="35">
        <v>-0.45363396994600674</v>
      </c>
      <c r="V306" s="35">
        <v>-0.45363396994600674</v>
      </c>
      <c r="W306" s="35">
        <v>-0.45363396994600674</v>
      </c>
      <c r="X306" s="35">
        <v>-0.45363396994600674</v>
      </c>
      <c r="Y306" s="35">
        <v>-0.45363396994600674</v>
      </c>
      <c r="Z306" s="35">
        <v>-0.45363396994600674</v>
      </c>
      <c r="AA306" s="35">
        <v>-0.45363396994600674</v>
      </c>
      <c r="AB306" s="35">
        <v>-0.45363396994600674</v>
      </c>
      <c r="AC306" s="35">
        <v>-0.45363396994600674</v>
      </c>
      <c r="AD306" s="35">
        <v>-0.45363396994600674</v>
      </c>
      <c r="AE306" s="35">
        <v>-0.45363396994600674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-66.910649289481171</v>
      </c>
      <c r="D310" s="35">
        <v>-66.910649289481171</v>
      </c>
      <c r="E310" s="35">
        <v>-66.910649289481171</v>
      </c>
      <c r="F310" s="35">
        <v>-66.910649289481171</v>
      </c>
      <c r="G310" s="35">
        <v>-66.910649289481171</v>
      </c>
      <c r="H310" s="35">
        <v>-66.910649289481171</v>
      </c>
      <c r="I310" s="35">
        <v>-66.910649289481171</v>
      </c>
      <c r="J310" s="35">
        <v>-66.910649289481171</v>
      </c>
      <c r="K310" s="35">
        <v>-66.910649289481171</v>
      </c>
      <c r="L310" s="35">
        <v>-66.910649289481171</v>
      </c>
      <c r="M310" s="35">
        <v>-66.910649289481171</v>
      </c>
      <c r="N310" s="35">
        <v>-66.910649289481171</v>
      </c>
      <c r="O310" s="35">
        <v>-66.910649289481171</v>
      </c>
      <c r="P310" s="35">
        <v>-66.910649289481171</v>
      </c>
      <c r="Q310" s="35">
        <v>-66.910649289481171</v>
      </c>
      <c r="R310" s="35">
        <v>-66.910649289481171</v>
      </c>
      <c r="S310" s="35">
        <v>-66.910649289481171</v>
      </c>
      <c r="T310" s="35">
        <v>-66.910649289481171</v>
      </c>
      <c r="U310" s="35">
        <v>-66.910649289481171</v>
      </c>
      <c r="V310" s="35">
        <v>-66.910649289481171</v>
      </c>
      <c r="W310" s="35">
        <v>-66.910649289481171</v>
      </c>
      <c r="X310" s="35">
        <v>-66.910649289481171</v>
      </c>
      <c r="Y310" s="35">
        <v>-66.910649289481171</v>
      </c>
      <c r="Z310" s="35">
        <v>-66.910649289481171</v>
      </c>
      <c r="AA310" s="35">
        <v>-66.910649289481171</v>
      </c>
      <c r="AB310" s="35">
        <v>-66.910649289481171</v>
      </c>
      <c r="AC310" s="35">
        <v>-66.910649289481171</v>
      </c>
      <c r="AD310" s="35">
        <v>-66.910649289481171</v>
      </c>
      <c r="AE310" s="35">
        <v>-66.910649289481171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-286.08261196788288</v>
      </c>
      <c r="D313" s="35">
        <v>-286.08261196788288</v>
      </c>
      <c r="E313" s="35">
        <v>-286.08261196788288</v>
      </c>
      <c r="F313" s="35">
        <v>-286.08261196788288</v>
      </c>
      <c r="G313" s="35">
        <v>-286.08261196788288</v>
      </c>
      <c r="H313" s="35">
        <v>-286.08261196788288</v>
      </c>
      <c r="I313" s="35">
        <v>-286.08261196788288</v>
      </c>
      <c r="J313" s="35">
        <v>-286.08261196788288</v>
      </c>
      <c r="K313" s="35">
        <v>-286.08261196788288</v>
      </c>
      <c r="L313" s="35">
        <v>-286.08261196788288</v>
      </c>
      <c r="M313" s="35">
        <v>-286.08261196788288</v>
      </c>
      <c r="N313" s="35">
        <v>-286.08261196788288</v>
      </c>
      <c r="O313" s="35">
        <v>-286.08261196788288</v>
      </c>
      <c r="P313" s="35">
        <v>-286.08261196788288</v>
      </c>
      <c r="Q313" s="35">
        <v>-286.08261196788288</v>
      </c>
      <c r="R313" s="35">
        <v>-286.08261196788288</v>
      </c>
      <c r="S313" s="35">
        <v>-286.08261196788288</v>
      </c>
      <c r="T313" s="35">
        <v>-286.08261196788288</v>
      </c>
      <c r="U313" s="35">
        <v>-286.08261196788288</v>
      </c>
      <c r="V313" s="35">
        <v>-286.08261196788288</v>
      </c>
      <c r="W313" s="35">
        <v>-286.08261196788288</v>
      </c>
      <c r="X313" s="35">
        <v>-286.08261196788288</v>
      </c>
      <c r="Y313" s="35">
        <v>-286.08261196788288</v>
      </c>
      <c r="Z313" s="35">
        <v>-286.08261196788288</v>
      </c>
      <c r="AA313" s="35">
        <v>-286.08261196788288</v>
      </c>
      <c r="AB313" s="35">
        <v>-286.08261196788288</v>
      </c>
      <c r="AC313" s="35">
        <v>-286.08261196788288</v>
      </c>
      <c r="AD313" s="35">
        <v>-286.08261196788288</v>
      </c>
      <c r="AE313" s="35">
        <v>-286.08261196788288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-68.08703651463108</v>
      </c>
      <c r="D315" s="21">
        <f t="shared" si="75"/>
        <v>-93.152747051028356</v>
      </c>
      <c r="E315" s="21">
        <f t="shared" si="75"/>
        <v>-115.5484022437623</v>
      </c>
      <c r="F315" s="21">
        <f t="shared" si="75"/>
        <v>-126.36853448352585</v>
      </c>
      <c r="G315" s="21">
        <f t="shared" si="75"/>
        <v>-138.84968293023917</v>
      </c>
      <c r="H315" s="21">
        <f t="shared" si="75"/>
        <v>-147.71464007704387</v>
      </c>
      <c r="I315" s="21">
        <f t="shared" si="75"/>
        <v>-153.2825166956828</v>
      </c>
      <c r="J315" s="21">
        <f t="shared" si="75"/>
        <v>-157.35883472761671</v>
      </c>
      <c r="K315" s="21">
        <f t="shared" si="75"/>
        <v>-161.22050256304709</v>
      </c>
      <c r="L315" s="21">
        <f t="shared" si="75"/>
        <v>-167.50512064531233</v>
      </c>
      <c r="M315" s="21">
        <f t="shared" si="75"/>
        <v>-169.5153469267255</v>
      </c>
      <c r="N315" s="21">
        <f t="shared" si="75"/>
        <v>-170.46814253545668</v>
      </c>
      <c r="O315" s="21">
        <f t="shared" si="75"/>
        <v>-170.93111924976864</v>
      </c>
      <c r="P315" s="21">
        <f t="shared" si="75"/>
        <v>-171.25537743849839</v>
      </c>
      <c r="Q315" s="21">
        <f t="shared" si="75"/>
        <v>-171.44126607906884</v>
      </c>
      <c r="R315" s="21">
        <f t="shared" si="75"/>
        <v>-172.11493791242538</v>
      </c>
      <c r="S315" s="21">
        <f t="shared" si="75"/>
        <v>-172.93564556660857</v>
      </c>
      <c r="T315" s="21">
        <f t="shared" si="75"/>
        <v>-174.20374227688316</v>
      </c>
      <c r="U315" s="21">
        <f t="shared" si="75"/>
        <v>-174.69862134393381</v>
      </c>
      <c r="V315" s="21">
        <f t="shared" si="75"/>
        <v>-175.25477503014616</v>
      </c>
      <c r="W315" s="21">
        <f t="shared" si="75"/>
        <v>-175.4889388808773</v>
      </c>
      <c r="X315" s="21">
        <f t="shared" si="75"/>
        <v>-176.25005495540395</v>
      </c>
      <c r="Y315" s="21">
        <f t="shared" si="75"/>
        <v>-177.69124446741125</v>
      </c>
      <c r="Z315" s="21">
        <f t="shared" si="75"/>
        <v>-179.23503334173586</v>
      </c>
      <c r="AA315" s="21">
        <f t="shared" si="75"/>
        <v>-180.96594378445315</v>
      </c>
      <c r="AB315" s="21">
        <f t="shared" si="75"/>
        <v>-183.48262355077469</v>
      </c>
      <c r="AC315" s="21">
        <f t="shared" si="75"/>
        <v>-186.23410695976929</v>
      </c>
      <c r="AD315" s="21">
        <f t="shared" si="75"/>
        <v>-187.40702007796199</v>
      </c>
      <c r="AE315" s="21">
        <f t="shared" si="75"/>
        <v>-189.35163860387968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-4.9069997716325487E-4</v>
      </c>
      <c r="Y323" s="35">
        <v>-4.9069997716325487E-4</v>
      </c>
      <c r="Z323" s="35">
        <v>-4.9069997716325487E-4</v>
      </c>
      <c r="AA323" s="35">
        <v>-4.9069997716325487E-4</v>
      </c>
      <c r="AB323" s="35">
        <v>-4.9069997716325487E-4</v>
      </c>
      <c r="AC323" s="35">
        <v>-4.9069997716325487E-4</v>
      </c>
      <c r="AD323" s="35">
        <v>-4.9069997716325487E-4</v>
      </c>
      <c r="AE323" s="35">
        <v>-4.9069997716325487E-4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-5.5789731594067651E-2</v>
      </c>
      <c r="AB325" s="35">
        <v>-5.5789731594067651E-2</v>
      </c>
      <c r="AC325" s="35">
        <v>-5.5789731594067651E-2</v>
      </c>
      <c r="AD325" s="35">
        <v>-5.5789731594067651E-2</v>
      </c>
      <c r="AE325" s="35">
        <v>-5.5789731594067651E-2</v>
      </c>
    </row>
    <row r="326" spans="1:31" x14ac:dyDescent="0.2">
      <c r="A326" s="9" t="s">
        <v>589</v>
      </c>
      <c r="B326" s="4" t="s">
        <v>574</v>
      </c>
      <c r="C326" s="35">
        <v>-68.08703651463108</v>
      </c>
      <c r="D326" s="35">
        <v>-93.152747051028356</v>
      </c>
      <c r="E326" s="35">
        <v>-115.5484022437623</v>
      </c>
      <c r="F326" s="35">
        <v>-126.36853448352585</v>
      </c>
      <c r="G326" s="35">
        <v>-138.84968293023917</v>
      </c>
      <c r="H326" s="35">
        <v>-147.71464007704387</v>
      </c>
      <c r="I326" s="35">
        <v>-153.2825166956828</v>
      </c>
      <c r="J326" s="35">
        <v>-157.35883472761671</v>
      </c>
      <c r="K326" s="35">
        <v>-161.22050256304709</v>
      </c>
      <c r="L326" s="35">
        <v>-167.50512064531233</v>
      </c>
      <c r="M326" s="35">
        <v>-169.5153469267255</v>
      </c>
      <c r="N326" s="35">
        <v>-170.46814253545668</v>
      </c>
      <c r="O326" s="35">
        <v>-170.93111924976864</v>
      </c>
      <c r="P326" s="35">
        <v>-171.25537743849839</v>
      </c>
      <c r="Q326" s="35">
        <v>-171.44126607906884</v>
      </c>
      <c r="R326" s="35">
        <v>-172.11493791242538</v>
      </c>
      <c r="S326" s="35">
        <v>-172.93564556660857</v>
      </c>
      <c r="T326" s="35">
        <v>-174.20374227688316</v>
      </c>
      <c r="U326" s="35">
        <v>-174.69862134393381</v>
      </c>
      <c r="V326" s="35">
        <v>-175.25477503014616</v>
      </c>
      <c r="W326" s="35">
        <v>-175.4889388808773</v>
      </c>
      <c r="X326" s="35">
        <v>-176.2495642554268</v>
      </c>
      <c r="Y326" s="35">
        <v>-177.6907537674341</v>
      </c>
      <c r="Z326" s="35">
        <v>-179.23454264175871</v>
      </c>
      <c r="AA326" s="35">
        <v>-180.90966335288192</v>
      </c>
      <c r="AB326" s="35">
        <v>-183.42634311920347</v>
      </c>
      <c r="AC326" s="35">
        <v>-186.17782652819807</v>
      </c>
      <c r="AD326" s="35">
        <v>-187.35073964639076</v>
      </c>
      <c r="AE326" s="35">
        <v>-189.29535817230845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0</v>
      </c>
      <c r="D328" s="21">
        <f t="shared" si="76"/>
        <v>0</v>
      </c>
      <c r="E328" s="21">
        <f t="shared" si="76"/>
        <v>0</v>
      </c>
      <c r="F328" s="21">
        <f t="shared" si="76"/>
        <v>0</v>
      </c>
      <c r="G328" s="21">
        <f t="shared" si="76"/>
        <v>0</v>
      </c>
      <c r="H328" s="21">
        <f t="shared" si="76"/>
        <v>0</v>
      </c>
      <c r="I328" s="21">
        <f t="shared" si="76"/>
        <v>0</v>
      </c>
      <c r="J328" s="21">
        <f t="shared" si="76"/>
        <v>0</v>
      </c>
      <c r="K328" s="21">
        <f t="shared" si="76"/>
        <v>0</v>
      </c>
      <c r="L328" s="21">
        <f t="shared" si="76"/>
        <v>0</v>
      </c>
      <c r="M328" s="21">
        <f t="shared" si="76"/>
        <v>0</v>
      </c>
      <c r="N328" s="21">
        <f t="shared" si="76"/>
        <v>0</v>
      </c>
      <c r="O328" s="21">
        <f t="shared" si="76"/>
        <v>0</v>
      </c>
      <c r="P328" s="21">
        <f t="shared" si="76"/>
        <v>0</v>
      </c>
      <c r="Q328" s="21">
        <f t="shared" si="76"/>
        <v>0</v>
      </c>
      <c r="R328" s="21">
        <f t="shared" si="76"/>
        <v>0</v>
      </c>
      <c r="S328" s="21">
        <f t="shared" si="76"/>
        <v>0</v>
      </c>
      <c r="T328" s="21">
        <f t="shared" si="76"/>
        <v>0</v>
      </c>
      <c r="U328" s="21">
        <f t="shared" si="76"/>
        <v>0</v>
      </c>
      <c r="V328" s="21">
        <f t="shared" si="76"/>
        <v>0</v>
      </c>
      <c r="W328" s="21">
        <f t="shared" si="76"/>
        <v>0</v>
      </c>
      <c r="X328" s="21">
        <f t="shared" si="76"/>
        <v>0</v>
      </c>
      <c r="Y328" s="21">
        <f t="shared" si="76"/>
        <v>0</v>
      </c>
      <c r="Z328" s="21">
        <f t="shared" si="76"/>
        <v>0</v>
      </c>
      <c r="AA328" s="21">
        <f t="shared" si="76"/>
        <v>0</v>
      </c>
      <c r="AB328" s="21">
        <f t="shared" si="76"/>
        <v>0</v>
      </c>
      <c r="AC328" s="21">
        <f t="shared" si="76"/>
        <v>0</v>
      </c>
      <c r="AD328" s="21">
        <f t="shared" si="76"/>
        <v>0</v>
      </c>
      <c r="AE328" s="21">
        <f t="shared" si="7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-2.5139532737043151</v>
      </c>
      <c r="D341" s="21">
        <f t="shared" si="77"/>
        <v>-2.890046953425268</v>
      </c>
      <c r="E341" s="21">
        <f t="shared" si="77"/>
        <v>-3.3063166534145085</v>
      </c>
      <c r="F341" s="21">
        <f t="shared" si="77"/>
        <v>-3.7128105460687779</v>
      </c>
      <c r="G341" s="21">
        <f t="shared" si="77"/>
        <v>-4.4667546006559489</v>
      </c>
      <c r="H341" s="21">
        <f t="shared" si="77"/>
        <v>-9.4991394911844704</v>
      </c>
      <c r="I341" s="21">
        <f t="shared" si="77"/>
        <v>-16.076768380034089</v>
      </c>
      <c r="J341" s="21">
        <f t="shared" si="77"/>
        <v>-21.761577422582164</v>
      </c>
      <c r="K341" s="21">
        <f t="shared" si="77"/>
        <v>-26.482302108442589</v>
      </c>
      <c r="L341" s="21">
        <f t="shared" si="77"/>
        <v>-29.668826354526388</v>
      </c>
      <c r="M341" s="21">
        <f t="shared" si="77"/>
        <v>-47.256058167087836</v>
      </c>
      <c r="N341" s="21">
        <f t="shared" si="77"/>
        <v>-46.477070098900853</v>
      </c>
      <c r="O341" s="21">
        <f t="shared" si="77"/>
        <v>-58.642326459562341</v>
      </c>
      <c r="P341" s="21">
        <f t="shared" si="77"/>
        <v>-51.376487468334119</v>
      </c>
      <c r="Q341" s="21">
        <f t="shared" si="77"/>
        <v>-96.38817945255235</v>
      </c>
      <c r="R341" s="21">
        <f t="shared" si="77"/>
        <v>-113.13920056963249</v>
      </c>
      <c r="S341" s="21">
        <f t="shared" si="77"/>
        <v>-103.55755092833093</v>
      </c>
      <c r="T341" s="21">
        <f t="shared" si="77"/>
        <v>-104.22721722675787</v>
      </c>
      <c r="U341" s="21">
        <f t="shared" si="77"/>
        <v>-104.53905497359381</v>
      </c>
      <c r="V341" s="21">
        <f t="shared" si="77"/>
        <v>-106.76390309655866</v>
      </c>
      <c r="W341" s="21">
        <f t="shared" si="77"/>
        <v>-99.145194689877883</v>
      </c>
      <c r="X341" s="21">
        <f t="shared" si="77"/>
        <v>-104.27033030121638</v>
      </c>
      <c r="Y341" s="21">
        <f t="shared" si="77"/>
        <v>-136.0555929715907</v>
      </c>
      <c r="Z341" s="21">
        <f t="shared" si="77"/>
        <v>-146.69601986702602</v>
      </c>
      <c r="AA341" s="21">
        <f t="shared" si="77"/>
        <v>-146.43114267810631</v>
      </c>
      <c r="AB341" s="21">
        <f t="shared" si="77"/>
        <v>-140.69452319915882</v>
      </c>
      <c r="AC341" s="21">
        <f t="shared" si="77"/>
        <v>-133.68192410322297</v>
      </c>
      <c r="AD341" s="21">
        <f t="shared" si="77"/>
        <v>-138.85429259106368</v>
      </c>
      <c r="AE341" s="21">
        <f t="shared" si="77"/>
        <v>-137.50758972250486</v>
      </c>
    </row>
    <row r="342" spans="1:31" x14ac:dyDescent="0.2">
      <c r="A342" s="9" t="s">
        <v>593</v>
      </c>
      <c r="B342" s="4" t="s">
        <v>594</v>
      </c>
      <c r="C342" s="35">
        <v>-1.2659737548219887</v>
      </c>
      <c r="D342" s="35">
        <v>-1.6420674345429527</v>
      </c>
      <c r="E342" s="35">
        <v>-2.0583371345321932</v>
      </c>
      <c r="F342" s="35">
        <v>-2.4648310271864626</v>
      </c>
      <c r="G342" s="35">
        <v>-3.218775081773634</v>
      </c>
      <c r="H342" s="35">
        <v>-4.2425952218071217</v>
      </c>
      <c r="I342" s="35">
        <v>-5.5807895524404953</v>
      </c>
      <c r="J342" s="35">
        <v>-6.7373429792182229</v>
      </c>
      <c r="K342" s="35">
        <v>-7.6977570004179343</v>
      </c>
      <c r="L342" s="35">
        <v>-8.3460436022606981</v>
      </c>
      <c r="M342" s="35">
        <v>-9.6140706926288697</v>
      </c>
      <c r="N342" s="35">
        <v>-11.621988638115672</v>
      </c>
      <c r="O342" s="35">
        <v>-11.528906349252045</v>
      </c>
      <c r="P342" s="35">
        <v>-13.204387548797326</v>
      </c>
      <c r="Q342" s="35">
        <v>-13.204387548797326</v>
      </c>
      <c r="R342" s="35">
        <v>-13.204387548797326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-0.17845204522141001</v>
      </c>
      <c r="AE342" s="35">
        <v>-0.22089304780347896</v>
      </c>
    </row>
    <row r="343" spans="1:31" x14ac:dyDescent="0.2">
      <c r="A343" s="9" t="s">
        <v>595</v>
      </c>
      <c r="B343" s="4" t="s">
        <v>596</v>
      </c>
      <c r="C343" s="35">
        <v>-1.0974507411091641</v>
      </c>
      <c r="D343" s="35">
        <v>-1.097450741109153</v>
      </c>
      <c r="E343" s="35">
        <v>-1.097450741109153</v>
      </c>
      <c r="F343" s="35">
        <v>-1.097450741109153</v>
      </c>
      <c r="G343" s="35">
        <v>-1.097450741109153</v>
      </c>
      <c r="H343" s="35">
        <v>-4.5742153048452492</v>
      </c>
      <c r="I343" s="35">
        <v>-9.1185551221753638</v>
      </c>
      <c r="J343" s="35">
        <v>-13.046065251207226</v>
      </c>
      <c r="K343" s="35">
        <v>-16.307510601670081</v>
      </c>
      <c r="L343" s="35">
        <v>-18.509010451397696</v>
      </c>
      <c r="M343" s="35">
        <v>-32.64817616919747</v>
      </c>
      <c r="N343" s="35">
        <v>-29.00967460817246</v>
      </c>
      <c r="O343" s="35">
        <v>-40.121855051302923</v>
      </c>
      <c r="P343" s="35">
        <v>-29.041039541926075</v>
      </c>
      <c r="Q343" s="35">
        <v>-71.492978198529585</v>
      </c>
      <c r="R343" s="35">
        <v>-86.335645901962636</v>
      </c>
      <c r="S343" s="35">
        <v>-89.10373184022346</v>
      </c>
      <c r="T343" s="35">
        <v>-90.392323570103514</v>
      </c>
      <c r="U343" s="35">
        <v>-91.442287201857596</v>
      </c>
      <c r="V343" s="35">
        <v>-92.969507029863578</v>
      </c>
      <c r="W343" s="35">
        <v>-94.783080575620673</v>
      </c>
      <c r="X343" s="35">
        <v>-99.985173114765999</v>
      </c>
      <c r="Y343" s="35">
        <v>-131.77043578514031</v>
      </c>
      <c r="Z343" s="35">
        <v>-142.41086268057563</v>
      </c>
      <c r="AA343" s="35">
        <v>-142.14598549165592</v>
      </c>
      <c r="AB343" s="35">
        <v>-136.40936601270843</v>
      </c>
      <c r="AC343" s="35">
        <v>-129.26484075481801</v>
      </c>
      <c r="AD343" s="35">
        <v>-134.07796949401811</v>
      </c>
      <c r="AE343" s="35">
        <v>-131.88418878296125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-0.1505287777731622</v>
      </c>
      <c r="D348" s="35">
        <v>-0.1505287777731622</v>
      </c>
      <c r="E348" s="35">
        <v>-0.1505287777731622</v>
      </c>
      <c r="F348" s="35">
        <v>-0.1505287777731622</v>
      </c>
      <c r="G348" s="35">
        <v>-0.1505287777731622</v>
      </c>
      <c r="H348" s="35">
        <v>-0.68232896453209935</v>
      </c>
      <c r="I348" s="35">
        <v>-1.3774237054182301</v>
      </c>
      <c r="J348" s="35">
        <v>-1.9781691921567117</v>
      </c>
      <c r="K348" s="35">
        <v>-2.477034506354574</v>
      </c>
      <c r="L348" s="35">
        <v>-2.8137723008679956</v>
      </c>
      <c r="M348" s="35">
        <v>-4.993811305261497</v>
      </c>
      <c r="N348" s="35">
        <v>-5.8454068526127179</v>
      </c>
      <c r="O348" s="35">
        <v>-6.9915650590073692</v>
      </c>
      <c r="P348" s="35">
        <v>-9.1310603776107158</v>
      </c>
      <c r="Q348" s="35">
        <v>-11.690813705225436</v>
      </c>
      <c r="R348" s="35">
        <v>-13.599167118872531</v>
      </c>
      <c r="S348" s="35">
        <v>-14.453819088107471</v>
      </c>
      <c r="T348" s="35">
        <v>-13.834893656654362</v>
      </c>
      <c r="U348" s="35">
        <v>-13.096767771736205</v>
      </c>
      <c r="V348" s="35">
        <v>-13.794396066695086</v>
      </c>
      <c r="W348" s="35">
        <v>-4.3621141142572126</v>
      </c>
      <c r="X348" s="35">
        <v>-4.2851571864503777</v>
      </c>
      <c r="Y348" s="35">
        <v>-4.2851571864503777</v>
      </c>
      <c r="Z348" s="35">
        <v>-4.2851571864503777</v>
      </c>
      <c r="AA348" s="35">
        <v>-4.2851571864503777</v>
      </c>
      <c r="AB348" s="35">
        <v>-4.2851571864503777</v>
      </c>
      <c r="AC348" s="35">
        <v>-4.4170833484049501</v>
      </c>
      <c r="AD348" s="35">
        <v>-4.5978710518241783</v>
      </c>
      <c r="AE348" s="35">
        <v>-5.402507891740143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-7.0617823567304789</v>
      </c>
      <c r="D364" s="21">
        <f t="shared" si="83"/>
        <v>-7.3729366054264194</v>
      </c>
      <c r="E364" s="21">
        <f t="shared" si="83"/>
        <v>-9.2367524063974606</v>
      </c>
      <c r="F364" s="21">
        <f t="shared" si="83"/>
        <v>-12.567021332364396</v>
      </c>
      <c r="G364" s="21">
        <f t="shared" si="83"/>
        <v>-13.722095346366903</v>
      </c>
      <c r="H364" s="21">
        <f t="shared" si="83"/>
        <v>-13.974413583658416</v>
      </c>
      <c r="I364" s="21">
        <f t="shared" si="83"/>
        <v>-15.139118036248039</v>
      </c>
      <c r="J364" s="21">
        <f t="shared" si="83"/>
        <v>-15.43670717687961</v>
      </c>
      <c r="K364" s="21">
        <f t="shared" si="83"/>
        <v>-15.856012412107127</v>
      </c>
      <c r="L364" s="21">
        <f t="shared" si="83"/>
        <v>-16.386989481734847</v>
      </c>
      <c r="M364" s="21">
        <f t="shared" si="83"/>
        <v>-16.002691021422354</v>
      </c>
      <c r="N364" s="21">
        <f t="shared" si="83"/>
        <v>-16.283993917763169</v>
      </c>
      <c r="O364" s="21">
        <f t="shared" si="83"/>
        <v>-16.018759049188386</v>
      </c>
      <c r="P364" s="21">
        <f t="shared" si="83"/>
        <v>-17.284637505540459</v>
      </c>
      <c r="Q364" s="21">
        <f t="shared" si="83"/>
        <v>-14.662230977393396</v>
      </c>
      <c r="R364" s="21">
        <f t="shared" si="83"/>
        <v>-13.306971279507898</v>
      </c>
      <c r="S364" s="21">
        <f t="shared" si="83"/>
        <v>-14.663063248382006</v>
      </c>
      <c r="T364" s="21">
        <f t="shared" si="83"/>
        <v>-15.486817321905436</v>
      </c>
      <c r="U364" s="21">
        <f t="shared" si="83"/>
        <v>-15.733324729424984</v>
      </c>
      <c r="V364" s="21">
        <f t="shared" si="83"/>
        <v>-5.0845711316588709</v>
      </c>
      <c r="W364" s="21">
        <f t="shared" si="83"/>
        <v>-3.7031884356666547</v>
      </c>
      <c r="X364" s="21">
        <f t="shared" si="83"/>
        <v>-3.4738866582126615</v>
      </c>
      <c r="Y364" s="21">
        <f t="shared" si="83"/>
        <v>-1.255068657322564</v>
      </c>
      <c r="Z364" s="21">
        <f t="shared" si="83"/>
        <v>-0.41615948949182485</v>
      </c>
      <c r="AA364" s="21">
        <f t="shared" si="83"/>
        <v>-0.54096847111828161</v>
      </c>
      <c r="AB364" s="21">
        <f t="shared" si="83"/>
        <v>-0.52018110227708303</v>
      </c>
      <c r="AC364" s="21">
        <f t="shared" si="83"/>
        <v>-0.47927483514891539</v>
      </c>
      <c r="AD364" s="21">
        <f t="shared" si="83"/>
        <v>-0.34522024572141585</v>
      </c>
      <c r="AE364" s="21">
        <f t="shared" si="83"/>
        <v>-0.2470386347933885</v>
      </c>
    </row>
    <row r="365" spans="1:31" x14ac:dyDescent="0.2">
      <c r="A365" s="9" t="s">
        <v>632</v>
      </c>
      <c r="B365" s="4" t="s">
        <v>633</v>
      </c>
      <c r="C365" s="35">
        <v>-2.4324560853994495E-2</v>
      </c>
      <c r="D365" s="35">
        <v>-4.864912170798899E-2</v>
      </c>
      <c r="E365" s="35">
        <v>-7.2973682561983472E-2</v>
      </c>
      <c r="F365" s="35">
        <v>-9.7298243415977981E-2</v>
      </c>
      <c r="G365" s="35">
        <v>-0.12162280426997235</v>
      </c>
      <c r="H365" s="35">
        <v>-0.14594736512396686</v>
      </c>
      <c r="I365" s="35">
        <v>-0.17027192597796142</v>
      </c>
      <c r="J365" s="35">
        <v>-0.19459648683195591</v>
      </c>
      <c r="K365" s="35">
        <v>-0.21892104768595042</v>
      </c>
      <c r="L365" s="35">
        <v>-0.2432456085399447</v>
      </c>
      <c r="M365" s="35">
        <v>-0.26757016939393918</v>
      </c>
      <c r="N365" s="35">
        <v>-0.29189473024793383</v>
      </c>
      <c r="O365" s="35">
        <v>-0.31003135066115678</v>
      </c>
      <c r="P365" s="35">
        <v>-0.32816797107438</v>
      </c>
      <c r="Q365" s="35">
        <v>-0.34630459148760329</v>
      </c>
      <c r="R365" s="35">
        <v>-0.36444121190082623</v>
      </c>
      <c r="S365" s="35">
        <v>-0.3825778323140494</v>
      </c>
      <c r="T365" s="35">
        <v>-0.40071445272727257</v>
      </c>
      <c r="U365" s="35">
        <v>-0.41158865768595015</v>
      </c>
      <c r="V365" s="35">
        <v>-0.42246286264462762</v>
      </c>
      <c r="W365" s="35">
        <v>-0.40901250674931072</v>
      </c>
      <c r="X365" s="35">
        <v>-0.39556215085399399</v>
      </c>
      <c r="Y365" s="35">
        <v>-0.3821117949586772</v>
      </c>
      <c r="Z365" s="35">
        <v>-0.36866143906336046</v>
      </c>
      <c r="AA365" s="35">
        <v>-0.34433687820936615</v>
      </c>
      <c r="AB365" s="35">
        <v>-0.32001231735537194</v>
      </c>
      <c r="AC365" s="35">
        <v>-0.2956877565013773</v>
      </c>
      <c r="AD365" s="35">
        <v>-0.27136319564738298</v>
      </c>
      <c r="AE365" s="35">
        <v>-0.2470386347933885</v>
      </c>
    </row>
    <row r="366" spans="1:31" x14ac:dyDescent="0.2">
      <c r="A366" s="9" t="s">
        <v>634</v>
      </c>
      <c r="B366" s="4" t="s">
        <v>635</v>
      </c>
      <c r="C366" s="35">
        <v>-7.0374577958764846</v>
      </c>
      <c r="D366" s="35">
        <v>-7.3242874837184306</v>
      </c>
      <c r="E366" s="35">
        <v>-9.1637787238354775</v>
      </c>
      <c r="F366" s="35">
        <v>-12.469723088948419</v>
      </c>
      <c r="G366" s="35">
        <v>-13.600472542096931</v>
      </c>
      <c r="H366" s="35">
        <v>-13.82846621853445</v>
      </c>
      <c r="I366" s="35">
        <v>-14.968846110270078</v>
      </c>
      <c r="J366" s="35">
        <v>-15.242110690047653</v>
      </c>
      <c r="K366" s="35">
        <v>-15.637091364421176</v>
      </c>
      <c r="L366" s="35">
        <v>-16.143743873194904</v>
      </c>
      <c r="M366" s="35">
        <v>-15.735120852028416</v>
      </c>
      <c r="N366" s="35">
        <v>-15.992099187515235</v>
      </c>
      <c r="O366" s="35">
        <v>-15.70872769852723</v>
      </c>
      <c r="P366" s="35">
        <v>-16.956469534466081</v>
      </c>
      <c r="Q366" s="35">
        <v>-14.315926385905792</v>
      </c>
      <c r="R366" s="35">
        <v>-12.942530067607072</v>
      </c>
      <c r="S366" s="35">
        <v>-14.280485416067956</v>
      </c>
      <c r="T366" s="35">
        <v>-15.086102869178163</v>
      </c>
      <c r="U366" s="35">
        <v>-15.321736071739034</v>
      </c>
      <c r="V366" s="35">
        <v>-4.6621082690142437</v>
      </c>
      <c r="W366" s="35">
        <v>-3.294175928917344</v>
      </c>
      <c r="X366" s="35">
        <v>-3.0783245073586674</v>
      </c>
      <c r="Y366" s="35">
        <v>-0.8729568623638867</v>
      </c>
      <c r="Z366" s="35">
        <v>-4.7498050428464389E-2</v>
      </c>
      <c r="AA366" s="35">
        <v>-0.19663159290891552</v>
      </c>
      <c r="AB366" s="35">
        <v>-0.20016878492171103</v>
      </c>
      <c r="AC366" s="35">
        <v>-0.18358707864753809</v>
      </c>
      <c r="AD366" s="35">
        <v>-7.3857050074032871E-2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-118.057005548128</v>
      </c>
      <c r="D367" s="21">
        <f t="shared" si="84"/>
        <v>-125.4583046392531</v>
      </c>
      <c r="E367" s="21">
        <f t="shared" si="84"/>
        <v>-158.21996472537708</v>
      </c>
      <c r="F367" s="21">
        <f t="shared" si="84"/>
        <v>-214.95405598776415</v>
      </c>
      <c r="G367" s="21">
        <f t="shared" si="84"/>
        <v>-236.16126810220561</v>
      </c>
      <c r="H367" s="21">
        <f t="shared" si="84"/>
        <v>-242.55122386991133</v>
      </c>
      <c r="I367" s="21">
        <f t="shared" si="84"/>
        <v>-263.96057385125425</v>
      </c>
      <c r="J367" s="21">
        <f t="shared" si="84"/>
        <v>-271.11977364332699</v>
      </c>
      <c r="K367" s="21">
        <f t="shared" si="84"/>
        <v>-280.29156391925227</v>
      </c>
      <c r="L367" s="21">
        <f t="shared" si="84"/>
        <v>-291.40454523960705</v>
      </c>
      <c r="M367" s="21">
        <f t="shared" si="84"/>
        <v>-287.39896483656639</v>
      </c>
      <c r="N367" s="21">
        <f t="shared" si="84"/>
        <v>-294.27683614761577</v>
      </c>
      <c r="O367" s="21">
        <f t="shared" si="84"/>
        <v>-276.76262240401707</v>
      </c>
      <c r="P367" s="21">
        <f t="shared" si="84"/>
        <v>-285.78435564198651</v>
      </c>
      <c r="Q367" s="21">
        <f t="shared" si="84"/>
        <v>-242.5913329216562</v>
      </c>
      <c r="R367" s="21">
        <f t="shared" si="84"/>
        <v>-220.93769439141488</v>
      </c>
      <c r="S367" s="21">
        <f t="shared" si="84"/>
        <v>-236.70550138997805</v>
      </c>
      <c r="T367" s="21">
        <f t="shared" si="84"/>
        <v>-245.66135707128501</v>
      </c>
      <c r="U367" s="21">
        <f t="shared" si="84"/>
        <v>-248.17508460967684</v>
      </c>
      <c r="V367" s="21">
        <f t="shared" si="84"/>
        <v>-120.6918621807322</v>
      </c>
      <c r="W367" s="21">
        <f t="shared" si="84"/>
        <v>-102.90851260150116</v>
      </c>
      <c r="X367" s="21">
        <f t="shared" si="84"/>
        <v>-99.289629365956074</v>
      </c>
      <c r="Y367" s="21">
        <f t="shared" si="84"/>
        <v>-74.142840377745443</v>
      </c>
      <c r="Z367" s="21">
        <f t="shared" si="84"/>
        <v>-65.087223031038704</v>
      </c>
      <c r="AA367" s="21">
        <f t="shared" si="84"/>
        <v>-63.933922158805522</v>
      </c>
      <c r="AB367" s="21">
        <f t="shared" si="84"/>
        <v>-61.217443348801609</v>
      </c>
      <c r="AC367" s="21">
        <f t="shared" si="84"/>
        <v>-58.294790290636335</v>
      </c>
      <c r="AD367" s="21">
        <f t="shared" si="84"/>
        <v>-54.469088615365123</v>
      </c>
      <c r="AE367" s="21">
        <f t="shared" si="84"/>
        <v>-51.041084314613151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-47.585158656760896</v>
      </c>
      <c r="D368" s="21">
        <f t="shared" si="85"/>
        <v>-49.505067653097903</v>
      </c>
      <c r="E368" s="21">
        <f t="shared" si="85"/>
        <v>-61.837368075091845</v>
      </c>
      <c r="F368" s="21">
        <f t="shared" si="85"/>
        <v>-84.024086217560708</v>
      </c>
      <c r="G368" s="21">
        <f t="shared" si="85"/>
        <v>-91.625222627343589</v>
      </c>
      <c r="H368" s="21">
        <f t="shared" si="85"/>
        <v>-93.10022140782803</v>
      </c>
      <c r="I368" s="21">
        <f t="shared" si="85"/>
        <v>-100.81078037077985</v>
      </c>
      <c r="J368" s="21">
        <f t="shared" si="85"/>
        <v>-102.6191857038319</v>
      </c>
      <c r="K368" s="21">
        <f t="shared" si="85"/>
        <v>-105.26838173252547</v>
      </c>
      <c r="L368" s="21">
        <f t="shared" si="85"/>
        <v>-108.78366832420699</v>
      </c>
      <c r="M368" s="21">
        <f t="shared" si="85"/>
        <v>-105.9920435802174</v>
      </c>
      <c r="N368" s="21">
        <f t="shared" si="85"/>
        <v>-107.67591331714779</v>
      </c>
      <c r="O368" s="21">
        <f t="shared" si="85"/>
        <v>-96.894557542864561</v>
      </c>
      <c r="P368" s="21">
        <f t="shared" si="85"/>
        <v>-97.14481218683045</v>
      </c>
      <c r="Q368" s="21">
        <f t="shared" si="85"/>
        <v>-77.101861845851943</v>
      </c>
      <c r="R368" s="21">
        <f t="shared" si="85"/>
        <v>-65.906323996995454</v>
      </c>
      <c r="S368" s="21">
        <f t="shared" si="85"/>
        <v>-69.566463141956504</v>
      </c>
      <c r="T368" s="21">
        <f t="shared" si="85"/>
        <v>-70.544305765317958</v>
      </c>
      <c r="U368" s="21">
        <f t="shared" si="85"/>
        <v>-70.080623721037952</v>
      </c>
      <c r="V368" s="21">
        <f t="shared" si="85"/>
        <v>-21.054654492413565</v>
      </c>
      <c r="W368" s="21">
        <f t="shared" si="85"/>
        <v>-14.114573751550974</v>
      </c>
      <c r="X368" s="21">
        <f t="shared" si="85"/>
        <v>-12.641538859090421</v>
      </c>
      <c r="Y368" s="21">
        <f t="shared" si="85"/>
        <v>-3.4340191580521942</v>
      </c>
      <c r="Z368" s="21">
        <f t="shared" si="85"/>
        <v>-0.18488867097947215</v>
      </c>
      <c r="AA368" s="21">
        <f t="shared" si="85"/>
        <v>-0.7352318996654833</v>
      </c>
      <c r="AB368" s="21">
        <f t="shared" si="85"/>
        <v>-0.71404647414627298</v>
      </c>
      <c r="AC368" s="21">
        <f t="shared" si="85"/>
        <v>-0.62127564644342603</v>
      </c>
      <c r="AD368" s="21">
        <f t="shared" si="85"/>
        <v>-0.23557347919350846</v>
      </c>
      <c r="AE368" s="21">
        <f t="shared" si="8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-47.585158656760896</v>
      </c>
      <c r="D370" s="35">
        <v>-49.505067653097903</v>
      </c>
      <c r="E370" s="35">
        <v>-61.837368075091845</v>
      </c>
      <c r="F370" s="35">
        <v>-84.024086217560708</v>
      </c>
      <c r="G370" s="35">
        <v>-91.625222627343589</v>
      </c>
      <c r="H370" s="35">
        <v>-93.10022140782803</v>
      </c>
      <c r="I370" s="35">
        <v>-100.81078037077985</v>
      </c>
      <c r="J370" s="35">
        <v>-102.6191857038319</v>
      </c>
      <c r="K370" s="35">
        <v>-105.26838173252547</v>
      </c>
      <c r="L370" s="35">
        <v>-108.78366832420699</v>
      </c>
      <c r="M370" s="35">
        <v>-105.9920435802174</v>
      </c>
      <c r="N370" s="35">
        <v>-107.67591331714779</v>
      </c>
      <c r="O370" s="35">
        <v>-96.894557542864561</v>
      </c>
      <c r="P370" s="35">
        <v>-97.14481218683045</v>
      </c>
      <c r="Q370" s="35">
        <v>-77.101861845851943</v>
      </c>
      <c r="R370" s="35">
        <v>-65.906323996995454</v>
      </c>
      <c r="S370" s="35">
        <v>-69.566463141956504</v>
      </c>
      <c r="T370" s="35">
        <v>-70.544305765317958</v>
      </c>
      <c r="U370" s="35">
        <v>-70.080623721037952</v>
      </c>
      <c r="V370" s="35">
        <v>-21.054654492413565</v>
      </c>
      <c r="W370" s="35">
        <v>-14.114573751550974</v>
      </c>
      <c r="X370" s="35">
        <v>-12.641538859090421</v>
      </c>
      <c r="Y370" s="35">
        <v>-3.4340191580521942</v>
      </c>
      <c r="Z370" s="35">
        <v>-0.18488867097947215</v>
      </c>
      <c r="AA370" s="35">
        <v>-0.7352318996654833</v>
      </c>
      <c r="AB370" s="35">
        <v>-0.71404647414627298</v>
      </c>
      <c r="AC370" s="35">
        <v>-0.62127564644342603</v>
      </c>
      <c r="AD370" s="35">
        <v>-0.23557347919350846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-70.471846891367107</v>
      </c>
      <c r="D371" s="21">
        <f t="shared" si="86"/>
        <v>-75.953236986155204</v>
      </c>
      <c r="E371" s="21">
        <f t="shared" si="86"/>
        <v>-96.382596650285237</v>
      </c>
      <c r="F371" s="21">
        <f t="shared" si="86"/>
        <v>-130.92996977020343</v>
      </c>
      <c r="G371" s="21">
        <f t="shared" si="86"/>
        <v>-144.53604547486202</v>
      </c>
      <c r="H371" s="21">
        <f t="shared" si="86"/>
        <v>-149.4510024620833</v>
      </c>
      <c r="I371" s="21">
        <f t="shared" si="86"/>
        <v>-163.14979348047439</v>
      </c>
      <c r="J371" s="21">
        <f t="shared" si="86"/>
        <v>-168.50058793949506</v>
      </c>
      <c r="K371" s="21">
        <f t="shared" si="86"/>
        <v>-175.02318218672679</v>
      </c>
      <c r="L371" s="21">
        <f t="shared" si="86"/>
        <v>-182.62087691540006</v>
      </c>
      <c r="M371" s="21">
        <f t="shared" si="86"/>
        <v>-181.40692125634899</v>
      </c>
      <c r="N371" s="21">
        <f t="shared" si="86"/>
        <v>-186.60092283046799</v>
      </c>
      <c r="O371" s="21">
        <f t="shared" si="86"/>
        <v>-179.8680648611525</v>
      </c>
      <c r="P371" s="21">
        <f t="shared" si="86"/>
        <v>-188.63954345515609</v>
      </c>
      <c r="Q371" s="21">
        <f t="shared" si="86"/>
        <v>-165.48947107580426</v>
      </c>
      <c r="R371" s="21">
        <f t="shared" si="86"/>
        <v>-155.03137039441941</v>
      </c>
      <c r="S371" s="21">
        <f t="shared" si="86"/>
        <v>-167.13903824802154</v>
      </c>
      <c r="T371" s="21">
        <f t="shared" si="86"/>
        <v>-175.11705130596704</v>
      </c>
      <c r="U371" s="21">
        <f t="shared" si="86"/>
        <v>-178.09446088863888</v>
      </c>
      <c r="V371" s="21">
        <f t="shared" si="86"/>
        <v>-99.637207688318639</v>
      </c>
      <c r="W371" s="21">
        <f t="shared" si="86"/>
        <v>-88.79393884995018</v>
      </c>
      <c r="X371" s="21">
        <f t="shared" si="86"/>
        <v>-86.648090506865657</v>
      </c>
      <c r="Y371" s="21">
        <f t="shared" si="86"/>
        <v>-70.708821219693249</v>
      </c>
      <c r="Z371" s="21">
        <f t="shared" si="86"/>
        <v>-64.902334360059228</v>
      </c>
      <c r="AA371" s="21">
        <f t="shared" si="86"/>
        <v>-63.198690259140037</v>
      </c>
      <c r="AB371" s="21">
        <f t="shared" si="86"/>
        <v>-60.503396874655337</v>
      </c>
      <c r="AC371" s="21">
        <f t="shared" si="86"/>
        <v>-57.673514644192906</v>
      </c>
      <c r="AD371" s="21">
        <f t="shared" si="86"/>
        <v>-54.233515136171619</v>
      </c>
      <c r="AE371" s="21">
        <f t="shared" si="86"/>
        <v>-51.041084314613151</v>
      </c>
    </row>
    <row r="372" spans="1:31" x14ac:dyDescent="0.2">
      <c r="A372" s="9" t="s">
        <v>646</v>
      </c>
      <c r="B372" s="4" t="s">
        <v>647</v>
      </c>
      <c r="C372" s="35">
        <v>-2.7199889129511741</v>
      </c>
      <c r="D372" s="35">
        <v>-5.4399778259023481</v>
      </c>
      <c r="E372" s="35">
        <v>-8.1599667388535213</v>
      </c>
      <c r="F372" s="35">
        <v>-10.879955651804696</v>
      </c>
      <c r="G372" s="35">
        <v>-13.599944564755869</v>
      </c>
      <c r="H372" s="35">
        <v>-16.319933477707043</v>
      </c>
      <c r="I372" s="35">
        <v>-19.039922390658216</v>
      </c>
      <c r="J372" s="35">
        <v>-21.759911303609393</v>
      </c>
      <c r="K372" s="35">
        <v>-24.479900216560562</v>
      </c>
      <c r="L372" s="35">
        <v>-27.199889129511739</v>
      </c>
      <c r="M372" s="35">
        <v>-29.919878042462912</v>
      </c>
      <c r="N372" s="35">
        <v>-32.639866955414085</v>
      </c>
      <c r="O372" s="35">
        <v>-37.1002077584793</v>
      </c>
      <c r="P372" s="35">
        <v>-41.560548561544522</v>
      </c>
      <c r="Q372" s="35">
        <v>-46.020889364609751</v>
      </c>
      <c r="R372" s="35">
        <v>-50.48123016767498</v>
      </c>
      <c r="S372" s="35">
        <v>-54.941570970740194</v>
      </c>
      <c r="T372" s="35">
        <v>-59.401911773805416</v>
      </c>
      <c r="U372" s="35">
        <v>-62.078116255644559</v>
      </c>
      <c r="V372" s="35">
        <v>-64.754320737483695</v>
      </c>
      <c r="W372" s="35">
        <v>-64.710536306371637</v>
      </c>
      <c r="X372" s="35">
        <v>-64.666751875259592</v>
      </c>
      <c r="Y372" s="35">
        <v>-64.622967444147548</v>
      </c>
      <c r="Z372" s="35">
        <v>-64.579183013035518</v>
      </c>
      <c r="AA372" s="35">
        <v>-61.871563273351036</v>
      </c>
      <c r="AB372" s="35">
        <v>-59.163943533666561</v>
      </c>
      <c r="AC372" s="35">
        <v>-56.456323793982094</v>
      </c>
      <c r="AD372" s="35">
        <v>-53.748704054297619</v>
      </c>
      <c r="AE372" s="35">
        <v>-51.041084314613151</v>
      </c>
    </row>
    <row r="373" spans="1:31" x14ac:dyDescent="0.2">
      <c r="A373" s="9" t="s">
        <v>648</v>
      </c>
      <c r="B373" s="4" t="s">
        <v>649</v>
      </c>
      <c r="C373" s="35">
        <v>-67.751857978415927</v>
      </c>
      <c r="D373" s="35">
        <v>-70.513259160252858</v>
      </c>
      <c r="E373" s="35">
        <v>-88.22262991143171</v>
      </c>
      <c r="F373" s="35">
        <v>-120.05001411839874</v>
      </c>
      <c r="G373" s="35">
        <v>-130.93610091010615</v>
      </c>
      <c r="H373" s="35">
        <v>-133.13106898437624</v>
      </c>
      <c r="I373" s="35">
        <v>-144.10987108981618</v>
      </c>
      <c r="J373" s="35">
        <v>-146.74067663588568</v>
      </c>
      <c r="K373" s="35">
        <v>-150.54328197016622</v>
      </c>
      <c r="L373" s="35">
        <v>-155.42098778588831</v>
      </c>
      <c r="M373" s="35">
        <v>-151.4870432138861</v>
      </c>
      <c r="N373" s="35">
        <v>-153.96105587505392</v>
      </c>
      <c r="O373" s="35">
        <v>-142.76785710267322</v>
      </c>
      <c r="P373" s="35">
        <v>-147.07899489361156</v>
      </c>
      <c r="Q373" s="35">
        <v>-119.4685817111945</v>
      </c>
      <c r="R373" s="35">
        <v>-104.55014022674442</v>
      </c>
      <c r="S373" s="35">
        <v>-112.19746727728133</v>
      </c>
      <c r="T373" s="35">
        <v>-115.71513953216163</v>
      </c>
      <c r="U373" s="35">
        <v>-116.0163446329943</v>
      </c>
      <c r="V373" s="35">
        <v>-34.882886950834944</v>
      </c>
      <c r="W373" s="35">
        <v>-24.083402543578543</v>
      </c>
      <c r="X373" s="35">
        <v>-21.981338631606057</v>
      </c>
      <c r="Y373" s="35">
        <v>-6.0858537755457034</v>
      </c>
      <c r="Z373" s="35">
        <v>-0.32315134702370635</v>
      </c>
      <c r="AA373" s="35">
        <v>-1.327126985789002</v>
      </c>
      <c r="AB373" s="35">
        <v>-1.3394533409887728</v>
      </c>
      <c r="AC373" s="35">
        <v>-1.2171908502108153</v>
      </c>
      <c r="AD373" s="35">
        <v>-0.48481108187399868</v>
      </c>
      <c r="AE373" s="35">
        <v>0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0</v>
      </c>
      <c r="D374" s="21">
        <f t="shared" si="87"/>
        <v>0</v>
      </c>
      <c r="E374" s="21">
        <f t="shared" si="87"/>
        <v>0</v>
      </c>
      <c r="F374" s="21">
        <f t="shared" si="87"/>
        <v>0</v>
      </c>
      <c r="G374" s="21">
        <f t="shared" si="87"/>
        <v>0</v>
      </c>
      <c r="H374" s="21">
        <f t="shared" si="87"/>
        <v>0</v>
      </c>
      <c r="I374" s="21">
        <f t="shared" si="87"/>
        <v>0</v>
      </c>
      <c r="J374" s="21">
        <f t="shared" si="87"/>
        <v>0</v>
      </c>
      <c r="K374" s="21">
        <f t="shared" si="87"/>
        <v>0</v>
      </c>
      <c r="L374" s="21">
        <f t="shared" si="87"/>
        <v>0</v>
      </c>
      <c r="M374" s="21">
        <f t="shared" si="87"/>
        <v>0</v>
      </c>
      <c r="N374" s="21">
        <f t="shared" si="87"/>
        <v>0</v>
      </c>
      <c r="O374" s="21">
        <f t="shared" si="87"/>
        <v>0</v>
      </c>
      <c r="P374" s="21">
        <f t="shared" si="87"/>
        <v>0</v>
      </c>
      <c r="Q374" s="21">
        <f t="shared" si="87"/>
        <v>0</v>
      </c>
      <c r="R374" s="21">
        <f t="shared" si="87"/>
        <v>0</v>
      </c>
      <c r="S374" s="21">
        <f t="shared" si="87"/>
        <v>0</v>
      </c>
      <c r="T374" s="21">
        <f t="shared" si="87"/>
        <v>0</v>
      </c>
      <c r="U374" s="21">
        <f t="shared" si="87"/>
        <v>0</v>
      </c>
      <c r="V374" s="21">
        <f t="shared" si="87"/>
        <v>0</v>
      </c>
      <c r="W374" s="21">
        <f t="shared" si="87"/>
        <v>0</v>
      </c>
      <c r="X374" s="21">
        <f t="shared" si="87"/>
        <v>0</v>
      </c>
      <c r="Y374" s="21">
        <f t="shared" si="87"/>
        <v>0</v>
      </c>
      <c r="Z374" s="21">
        <f t="shared" si="87"/>
        <v>0</v>
      </c>
      <c r="AA374" s="21">
        <f t="shared" si="87"/>
        <v>0</v>
      </c>
      <c r="AB374" s="21">
        <f t="shared" si="87"/>
        <v>0</v>
      </c>
      <c r="AC374" s="21">
        <f t="shared" si="87"/>
        <v>0</v>
      </c>
      <c r="AD374" s="21">
        <f t="shared" si="87"/>
        <v>0</v>
      </c>
      <c r="AE374" s="21">
        <f t="shared" si="8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-0.45743133333333325</v>
      </c>
      <c r="D391" s="21">
        <f t="shared" si="92"/>
        <v>-0.91486266666666649</v>
      </c>
      <c r="E391" s="21">
        <f t="shared" si="92"/>
        <v>-1.3722939999999997</v>
      </c>
      <c r="F391" s="21">
        <f t="shared" si="92"/>
        <v>-1.829725333333333</v>
      </c>
      <c r="G391" s="21">
        <f t="shared" si="92"/>
        <v>-2.2871566666666658</v>
      </c>
      <c r="H391" s="21">
        <f t="shared" si="92"/>
        <v>-2.7445879999999994</v>
      </c>
      <c r="I391" s="21">
        <f t="shared" si="92"/>
        <v>-3.2020193333333329</v>
      </c>
      <c r="J391" s="21">
        <f t="shared" si="92"/>
        <v>-3.659450666666666</v>
      </c>
      <c r="K391" s="21">
        <f t="shared" si="92"/>
        <v>-4.1168819999999995</v>
      </c>
      <c r="L391" s="21">
        <f t="shared" si="92"/>
        <v>-4.5743133333333335</v>
      </c>
      <c r="M391" s="21">
        <f t="shared" si="92"/>
        <v>-5.0317446666666674</v>
      </c>
      <c r="N391" s="21">
        <f t="shared" si="92"/>
        <v>-5.4891759999999987</v>
      </c>
      <c r="O391" s="21">
        <f t="shared" si="92"/>
        <v>-5.724732933333331</v>
      </c>
      <c r="P391" s="21">
        <f t="shared" si="92"/>
        <v>-5.9602898666666668</v>
      </c>
      <c r="Q391" s="21">
        <f t="shared" si="92"/>
        <v>-6.1958468000000035</v>
      </c>
      <c r="R391" s="21">
        <f t="shared" si="92"/>
        <v>-6.4314037333333376</v>
      </c>
      <c r="S391" s="21">
        <f t="shared" si="92"/>
        <v>-6.6669606666666708</v>
      </c>
      <c r="T391" s="21">
        <f t="shared" si="92"/>
        <v>-6.9025176000000039</v>
      </c>
      <c r="U391" s="21">
        <f t="shared" si="92"/>
        <v>-7.0438434000000019</v>
      </c>
      <c r="V391" s="21">
        <f t="shared" si="92"/>
        <v>-7.1851692000000043</v>
      </c>
      <c r="W391" s="21">
        <f t="shared" si="92"/>
        <v>-6.8690636666666709</v>
      </c>
      <c r="X391" s="21">
        <f t="shared" si="92"/>
        <v>-6.5529581333333313</v>
      </c>
      <c r="Y391" s="21">
        <f t="shared" si="92"/>
        <v>-6.2368525999999989</v>
      </c>
      <c r="Z391" s="21">
        <f t="shared" si="92"/>
        <v>-5.9207470666666655</v>
      </c>
      <c r="AA391" s="21">
        <f t="shared" si="92"/>
        <v>-5.4712437999999972</v>
      </c>
      <c r="AB391" s="21">
        <f t="shared" si="92"/>
        <v>-5.0217405333333307</v>
      </c>
      <c r="AC391" s="21">
        <f t="shared" si="92"/>
        <v>-4.5722372666666633</v>
      </c>
      <c r="AD391" s="21">
        <f t="shared" si="92"/>
        <v>-4.1227339999999968</v>
      </c>
      <c r="AE391" s="21">
        <f t="shared" si="92"/>
        <v>-3.6732307333333312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-0.45743133333333325</v>
      </c>
      <c r="D393" s="21">
        <f t="shared" si="93"/>
        <v>-0.91486266666666649</v>
      </c>
      <c r="E393" s="21">
        <f t="shared" si="93"/>
        <v>-1.3722939999999997</v>
      </c>
      <c r="F393" s="21">
        <f t="shared" si="93"/>
        <v>-1.829725333333333</v>
      </c>
      <c r="G393" s="21">
        <f t="shared" si="93"/>
        <v>-2.2871566666666658</v>
      </c>
      <c r="H393" s="21">
        <f t="shared" si="93"/>
        <v>-2.7445879999999994</v>
      </c>
      <c r="I393" s="21">
        <f t="shared" si="93"/>
        <v>-3.2020193333333329</v>
      </c>
      <c r="J393" s="21">
        <f t="shared" si="93"/>
        <v>-3.659450666666666</v>
      </c>
      <c r="K393" s="21">
        <f t="shared" si="93"/>
        <v>-4.1168819999999995</v>
      </c>
      <c r="L393" s="21">
        <f t="shared" si="93"/>
        <v>-4.5743133333333335</v>
      </c>
      <c r="M393" s="21">
        <f t="shared" si="93"/>
        <v>-5.0317446666666674</v>
      </c>
      <c r="N393" s="21">
        <f t="shared" si="93"/>
        <v>-5.4891759999999987</v>
      </c>
      <c r="O393" s="21">
        <f t="shared" si="93"/>
        <v>-5.724732933333331</v>
      </c>
      <c r="P393" s="21">
        <f t="shared" si="93"/>
        <v>-5.9602898666666668</v>
      </c>
      <c r="Q393" s="21">
        <f t="shared" si="93"/>
        <v>-6.1958468000000035</v>
      </c>
      <c r="R393" s="21">
        <f t="shared" si="93"/>
        <v>-6.4314037333333376</v>
      </c>
      <c r="S393" s="21">
        <f t="shared" si="93"/>
        <v>-6.6669606666666708</v>
      </c>
      <c r="T393" s="21">
        <f t="shared" si="93"/>
        <v>-6.9025176000000039</v>
      </c>
      <c r="U393" s="21">
        <f t="shared" si="93"/>
        <v>-7.0438434000000019</v>
      </c>
      <c r="V393" s="21">
        <f t="shared" si="93"/>
        <v>-7.1851692000000043</v>
      </c>
      <c r="W393" s="21">
        <f t="shared" si="93"/>
        <v>-6.8690636666666709</v>
      </c>
      <c r="X393" s="21">
        <f t="shared" si="93"/>
        <v>-6.5529581333333313</v>
      </c>
      <c r="Y393" s="21">
        <f t="shared" si="93"/>
        <v>-6.2368525999999989</v>
      </c>
      <c r="Z393" s="21">
        <f t="shared" si="93"/>
        <v>-5.9207470666666655</v>
      </c>
      <c r="AA393" s="21">
        <f t="shared" si="93"/>
        <v>-5.4712437999999972</v>
      </c>
      <c r="AB393" s="21">
        <f t="shared" si="93"/>
        <v>-5.0217405333333307</v>
      </c>
      <c r="AC393" s="21">
        <f t="shared" si="93"/>
        <v>-4.5722372666666633</v>
      </c>
      <c r="AD393" s="21">
        <f t="shared" si="93"/>
        <v>-4.1227339999999968</v>
      </c>
      <c r="AE393" s="21">
        <f t="shared" si="93"/>
        <v>-3.6732307333333312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-0.45743133333333325</v>
      </c>
      <c r="D395" s="35">
        <v>-0.91486266666666649</v>
      </c>
      <c r="E395" s="35">
        <v>-1.3722939999999997</v>
      </c>
      <c r="F395" s="35">
        <v>-1.829725333333333</v>
      </c>
      <c r="G395" s="35">
        <v>-2.2871566666666658</v>
      </c>
      <c r="H395" s="35">
        <v>-2.7445879999999994</v>
      </c>
      <c r="I395" s="35">
        <v>-3.2020193333333329</v>
      </c>
      <c r="J395" s="35">
        <v>-3.659450666666666</v>
      </c>
      <c r="K395" s="35">
        <v>-4.1168819999999995</v>
      </c>
      <c r="L395" s="35">
        <v>-4.5743133333333335</v>
      </c>
      <c r="M395" s="35">
        <v>-5.0317446666666674</v>
      </c>
      <c r="N395" s="35">
        <v>-5.4891759999999987</v>
      </c>
      <c r="O395" s="35">
        <v>-5.724732933333331</v>
      </c>
      <c r="P395" s="35">
        <v>-5.9602898666666668</v>
      </c>
      <c r="Q395" s="35">
        <v>-6.1958468000000035</v>
      </c>
      <c r="R395" s="35">
        <v>-6.4314037333333376</v>
      </c>
      <c r="S395" s="35">
        <v>-6.6669606666666708</v>
      </c>
      <c r="T395" s="35">
        <v>-6.9025176000000039</v>
      </c>
      <c r="U395" s="35">
        <v>-7.0438434000000019</v>
      </c>
      <c r="V395" s="35">
        <v>-7.1851692000000043</v>
      </c>
      <c r="W395" s="35">
        <v>-6.8690636666666709</v>
      </c>
      <c r="X395" s="35">
        <v>-6.5529581333333313</v>
      </c>
      <c r="Y395" s="35">
        <v>-6.2368525999999989</v>
      </c>
      <c r="Z395" s="35">
        <v>-5.9207470666666655</v>
      </c>
      <c r="AA395" s="35">
        <v>-5.4712437999999972</v>
      </c>
      <c r="AB395" s="35">
        <v>-5.0217405333333307</v>
      </c>
      <c r="AC395" s="35">
        <v>-4.5722372666666633</v>
      </c>
      <c r="AD395" s="35">
        <v>-4.1227339999999968</v>
      </c>
      <c r="AE395" s="35">
        <v>-3.6732307333333312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-8.1653901174354119E-3</v>
      </c>
      <c r="D423" s="35">
        <v>-8.352619510054041E-3</v>
      </c>
      <c r="E423" s="35">
        <v>-7.2780033707616808E-3</v>
      </c>
      <c r="F423" s="35">
        <v>-5.3091640002956939E-3</v>
      </c>
      <c r="G423" s="35">
        <v>-7.0150096343761055E-3</v>
      </c>
      <c r="H423" s="35">
        <v>-7.6293483859787873E-3</v>
      </c>
      <c r="I423" s="35">
        <v>-6.6547600436193313E-3</v>
      </c>
      <c r="J423" s="35">
        <v>-6.3837593085911734E-2</v>
      </c>
      <c r="K423" s="35">
        <v>-0.12439215036418731</v>
      </c>
      <c r="L423" s="35">
        <v>-1.0984368976131155E-2</v>
      </c>
      <c r="M423" s="35">
        <v>-4.7806435226459928E-2</v>
      </c>
      <c r="N423" s="35">
        <v>-1.117377747017982E-2</v>
      </c>
      <c r="O423" s="35">
        <v>-0.10392094255234675</v>
      </c>
      <c r="P423" s="35">
        <v>-1.1434240282906703E-2</v>
      </c>
      <c r="Q423" s="35">
        <v>-9.4145299408160313E-2</v>
      </c>
      <c r="R423" s="35">
        <v>-0.20691562947626224</v>
      </c>
      <c r="S423" s="35">
        <v>-21.475932458664452</v>
      </c>
      <c r="T423" s="35">
        <v>-12.689645024121695</v>
      </c>
      <c r="U423" s="35">
        <v>-2.0679009195896478</v>
      </c>
      <c r="V423" s="35">
        <v>-4.5216544312974255E-2</v>
      </c>
      <c r="W423" s="35">
        <v>-2.1426973559058511</v>
      </c>
      <c r="X423" s="35">
        <v>-1.7902206871183592</v>
      </c>
      <c r="Y423" s="35">
        <v>-0.58469320899444788</v>
      </c>
      <c r="Z423" s="35">
        <v>-0.93685365736834947</v>
      </c>
      <c r="AA423" s="35">
        <v>-4.734969059334313</v>
      </c>
      <c r="AB423" s="35">
        <v>-0.60030152023324235</v>
      </c>
      <c r="AC423" s="35">
        <v>-2.6494572486898327</v>
      </c>
      <c r="AD423" s="35">
        <v>-0.12626466139319553</v>
      </c>
      <c r="AE423" s="35">
        <v>-0.34225178732935368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-549.63226964395483</v>
      </c>
      <c r="D455" s="28">
        <f t="shared" si="105"/>
        <v>-583.24414576261995</v>
      </c>
      <c r="E455" s="28">
        <f t="shared" si="105"/>
        <v>-641.13790325963214</v>
      </c>
      <c r="F455" s="28">
        <f t="shared" si="105"/>
        <v>-712.88435207436692</v>
      </c>
      <c r="G455" s="28">
        <f t="shared" si="105"/>
        <v>-748.94086788307879</v>
      </c>
      <c r="H455" s="28">
        <f t="shared" si="105"/>
        <v>-769.93852959749415</v>
      </c>
      <c r="I455" s="28">
        <f t="shared" si="105"/>
        <v>-805.11454628390618</v>
      </c>
      <c r="J455" s="28">
        <f t="shared" si="105"/>
        <v>-822.84707645746812</v>
      </c>
      <c r="K455" s="28">
        <f t="shared" si="105"/>
        <v>-841.53855038052347</v>
      </c>
      <c r="L455" s="28">
        <f t="shared" si="105"/>
        <v>-862.99767465080004</v>
      </c>
      <c r="M455" s="28">
        <f t="shared" si="105"/>
        <v>-878.69950728100525</v>
      </c>
      <c r="N455" s="28">
        <f t="shared" si="105"/>
        <v>-886.4532877045167</v>
      </c>
      <c r="O455" s="28">
        <f t="shared" si="105"/>
        <v>-881.63037626573225</v>
      </c>
      <c r="P455" s="28">
        <f t="shared" si="105"/>
        <v>-885.1194773886192</v>
      </c>
      <c r="Q455" s="28">
        <f t="shared" si="105"/>
        <v>-884.81989675738896</v>
      </c>
      <c r="R455" s="28">
        <f t="shared" si="105"/>
        <v>-879.58401874310039</v>
      </c>
      <c r="S455" s="28">
        <f t="shared" si="105"/>
        <v>-909.45154948594086</v>
      </c>
      <c r="T455" s="28">
        <f t="shared" si="105"/>
        <v>-912.61819174826314</v>
      </c>
      <c r="U455" s="28">
        <f t="shared" si="105"/>
        <v>-905.70472520352928</v>
      </c>
      <c r="V455" s="28">
        <f t="shared" si="105"/>
        <v>-768.47239241071907</v>
      </c>
      <c r="W455" s="28">
        <f t="shared" si="105"/>
        <v>-743.70449085780558</v>
      </c>
      <c r="X455" s="28">
        <f t="shared" si="105"/>
        <v>-745.07397532855077</v>
      </c>
      <c r="Y455" s="28">
        <f t="shared" si="105"/>
        <v>-749.41318751037443</v>
      </c>
      <c r="Z455" s="28">
        <f t="shared" si="105"/>
        <v>-751.73893168063751</v>
      </c>
      <c r="AA455" s="28">
        <f t="shared" si="105"/>
        <v>-755.5250851791277</v>
      </c>
      <c r="AB455" s="28">
        <f t="shared" si="105"/>
        <v>-744.98370848188858</v>
      </c>
      <c r="AC455" s="28">
        <f t="shared" si="105"/>
        <v>-739.35868593144403</v>
      </c>
      <c r="AD455" s="28">
        <f t="shared" si="105"/>
        <v>-738.7715154188154</v>
      </c>
      <c r="AE455" s="28">
        <f t="shared" si="105"/>
        <v>-735.60972902376375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-549.63226964395483</v>
      </c>
      <c r="D555" s="28">
        <f t="shared" ref="D555:AE555" si="144">+D556+D559+D562+D565+D568++D571+D574+D575</f>
        <v>-583.24414576261995</v>
      </c>
      <c r="E555" s="28">
        <f t="shared" si="144"/>
        <v>-641.13790325963214</v>
      </c>
      <c r="F555" s="28">
        <f t="shared" si="144"/>
        <v>-712.88435207436692</v>
      </c>
      <c r="G555" s="28">
        <f t="shared" si="144"/>
        <v>-748.94086788307879</v>
      </c>
      <c r="H555" s="28">
        <f t="shared" si="144"/>
        <v>-769.93852959749415</v>
      </c>
      <c r="I555" s="28">
        <f t="shared" si="144"/>
        <v>-805.11454628390618</v>
      </c>
      <c r="J555" s="28">
        <f t="shared" si="144"/>
        <v>-822.84707645746812</v>
      </c>
      <c r="K555" s="28">
        <f t="shared" si="144"/>
        <v>-841.53855038052347</v>
      </c>
      <c r="L555" s="28">
        <f t="shared" si="144"/>
        <v>-862.99767465080004</v>
      </c>
      <c r="M555" s="28">
        <f t="shared" si="144"/>
        <v>-878.69950728100525</v>
      </c>
      <c r="N555" s="28">
        <f t="shared" si="144"/>
        <v>-886.4532877045167</v>
      </c>
      <c r="O555" s="28">
        <f t="shared" si="144"/>
        <v>-881.63037626573225</v>
      </c>
      <c r="P555" s="28">
        <f t="shared" si="144"/>
        <v>-885.1194773886192</v>
      </c>
      <c r="Q555" s="28">
        <f t="shared" si="144"/>
        <v>-884.81989675738896</v>
      </c>
      <c r="R555" s="28">
        <f t="shared" si="144"/>
        <v>-879.58401874310039</v>
      </c>
      <c r="S555" s="28">
        <f t="shared" si="144"/>
        <v>-909.45154948594086</v>
      </c>
      <c r="T555" s="28">
        <f t="shared" si="144"/>
        <v>-912.61819174826314</v>
      </c>
      <c r="U555" s="28">
        <f t="shared" si="144"/>
        <v>-905.70472520352928</v>
      </c>
      <c r="V555" s="28">
        <f t="shared" si="144"/>
        <v>-768.47239241071907</v>
      </c>
      <c r="W555" s="28">
        <f t="shared" si="144"/>
        <v>-743.70449085780558</v>
      </c>
      <c r="X555" s="28">
        <f t="shared" si="144"/>
        <v>-745.07397532855077</v>
      </c>
      <c r="Y555" s="28">
        <f t="shared" si="144"/>
        <v>-749.41318751037443</v>
      </c>
      <c r="Z555" s="28">
        <f t="shared" si="144"/>
        <v>-751.73893168063751</v>
      </c>
      <c r="AA555" s="28">
        <f t="shared" si="144"/>
        <v>-755.5250851791277</v>
      </c>
      <c r="AB555" s="28">
        <f t="shared" si="144"/>
        <v>-744.98370848188858</v>
      </c>
      <c r="AC555" s="28">
        <f t="shared" si="144"/>
        <v>-739.35868593144403</v>
      </c>
      <c r="AD555" s="28">
        <f t="shared" si="144"/>
        <v>-738.7715154188154</v>
      </c>
      <c r="AE555" s="28">
        <f t="shared" si="144"/>
        <v>-735.60972902376375</v>
      </c>
    </row>
    <row r="556" spans="1:31" x14ac:dyDescent="0.2">
      <c r="A556" s="9" t="s">
        <v>549</v>
      </c>
      <c r="B556" s="4" t="s">
        <v>550</v>
      </c>
      <c r="C556" s="21">
        <f>+C557+C558</f>
        <v>-549.16667292050397</v>
      </c>
      <c r="D556" s="21">
        <f t="shared" ref="D556:AE556" si="145">+D557+D558</f>
        <v>-582.32093047644321</v>
      </c>
      <c r="E556" s="21">
        <f t="shared" si="145"/>
        <v>-639.75833125626139</v>
      </c>
      <c r="F556" s="21">
        <f t="shared" si="145"/>
        <v>-711.04931757703321</v>
      </c>
      <c r="G556" s="21">
        <f t="shared" si="145"/>
        <v>-746.64669620677773</v>
      </c>
      <c r="H556" s="21">
        <f t="shared" si="145"/>
        <v>-767.18631224910814</v>
      </c>
      <c r="I556" s="21">
        <f t="shared" si="145"/>
        <v>-801.90587219052929</v>
      </c>
      <c r="J556" s="21">
        <f t="shared" si="145"/>
        <v>-819.1237881977155</v>
      </c>
      <c r="K556" s="21">
        <f t="shared" si="145"/>
        <v>-837.29727623015924</v>
      </c>
      <c r="L556" s="21">
        <f t="shared" si="145"/>
        <v>-858.41237694849065</v>
      </c>
      <c r="M556" s="21">
        <f t="shared" si="145"/>
        <v>-873.61995617911214</v>
      </c>
      <c r="N556" s="21">
        <f t="shared" si="145"/>
        <v>-880.95293792704649</v>
      </c>
      <c r="O556" s="21">
        <f t="shared" si="145"/>
        <v>-875.80172238984653</v>
      </c>
      <c r="P556" s="21">
        <f t="shared" si="145"/>
        <v>-879.14775328166957</v>
      </c>
      <c r="Q556" s="21">
        <f t="shared" si="145"/>
        <v>-878.52990465798075</v>
      </c>
      <c r="R556" s="21">
        <f t="shared" si="145"/>
        <v>-872.94569938029076</v>
      </c>
      <c r="S556" s="21">
        <f t="shared" si="145"/>
        <v>-881.30865636060969</v>
      </c>
      <c r="T556" s="21">
        <f t="shared" si="145"/>
        <v>-893.02602912414147</v>
      </c>
      <c r="U556" s="21">
        <f t="shared" si="145"/>
        <v>-896.59298088393962</v>
      </c>
      <c r="V556" s="21">
        <f t="shared" si="145"/>
        <v>-761.24200666640604</v>
      </c>
      <c r="W556" s="21">
        <f t="shared" si="145"/>
        <v>-734.69272983523308</v>
      </c>
      <c r="X556" s="21">
        <f t="shared" si="145"/>
        <v>-736.73079650809916</v>
      </c>
      <c r="Y556" s="21">
        <f t="shared" si="145"/>
        <v>-742.59164170138001</v>
      </c>
      <c r="Z556" s="21">
        <f t="shared" si="145"/>
        <v>-744.88133095660248</v>
      </c>
      <c r="AA556" s="21">
        <f t="shared" si="145"/>
        <v>-745.3188723197934</v>
      </c>
      <c r="AB556" s="21">
        <f t="shared" si="145"/>
        <v>-739.36166642832211</v>
      </c>
      <c r="AC556" s="21">
        <f t="shared" si="145"/>
        <v>-732.13699141608754</v>
      </c>
      <c r="AD556" s="21">
        <f t="shared" si="145"/>
        <v>-734.52251675742218</v>
      </c>
      <c r="AE556" s="21">
        <f t="shared" si="145"/>
        <v>-731.59424650310109</v>
      </c>
    </row>
    <row r="557" spans="1:31" x14ac:dyDescent="0.2">
      <c r="A557" s="9" t="s">
        <v>551</v>
      </c>
      <c r="B557" s="4" t="s">
        <v>552</v>
      </c>
      <c r="C557" s="35">
        <f>+C299</f>
        <v>-431.10966737237595</v>
      </c>
      <c r="D557" s="35">
        <f t="shared" ref="D557:AE557" si="146">+D299</f>
        <v>-456.86262583719014</v>
      </c>
      <c r="E557" s="35">
        <f t="shared" si="146"/>
        <v>-481.53836653088433</v>
      </c>
      <c r="F557" s="35">
        <f t="shared" si="146"/>
        <v>-496.09526158926911</v>
      </c>
      <c r="G557" s="35">
        <f t="shared" si="146"/>
        <v>-510.48542810457212</v>
      </c>
      <c r="H557" s="35">
        <f t="shared" si="146"/>
        <v>-524.63508837919676</v>
      </c>
      <c r="I557" s="35">
        <f t="shared" si="146"/>
        <v>-537.94529833927504</v>
      </c>
      <c r="J557" s="35">
        <f t="shared" si="146"/>
        <v>-548.0040145543885</v>
      </c>
      <c r="K557" s="35">
        <f t="shared" si="146"/>
        <v>-557.00571231090692</v>
      </c>
      <c r="L557" s="35">
        <f t="shared" si="146"/>
        <v>-567.0078317088836</v>
      </c>
      <c r="M557" s="35">
        <f t="shared" si="146"/>
        <v>-586.22099134254574</v>
      </c>
      <c r="N557" s="35">
        <f t="shared" si="146"/>
        <v>-586.67610177943072</v>
      </c>
      <c r="O557" s="35">
        <f t="shared" si="146"/>
        <v>-599.03909998582947</v>
      </c>
      <c r="P557" s="35">
        <f t="shared" si="146"/>
        <v>-593.36339763968306</v>
      </c>
      <c r="Q557" s="35">
        <f t="shared" si="146"/>
        <v>-635.93857173632455</v>
      </c>
      <c r="R557" s="35">
        <f t="shared" si="146"/>
        <v>-652.00800498887588</v>
      </c>
      <c r="S557" s="35">
        <f t="shared" si="146"/>
        <v>-644.60315497063164</v>
      </c>
      <c r="T557" s="35">
        <f t="shared" si="146"/>
        <v>-647.36467205285646</v>
      </c>
      <c r="U557" s="35">
        <f t="shared" si="146"/>
        <v>-648.41789627426272</v>
      </c>
      <c r="V557" s="35">
        <f t="shared" si="146"/>
        <v>-640.55014448567385</v>
      </c>
      <c r="W557" s="35">
        <f t="shared" si="146"/>
        <v>-631.78421723373197</v>
      </c>
      <c r="X557" s="35">
        <f t="shared" si="146"/>
        <v>-637.44116714214306</v>
      </c>
      <c r="Y557" s="35">
        <f t="shared" si="146"/>
        <v>-668.4488013236346</v>
      </c>
      <c r="Z557" s="35">
        <f t="shared" si="146"/>
        <v>-679.79410792556382</v>
      </c>
      <c r="AA557" s="35">
        <f t="shared" si="146"/>
        <v>-681.38495016098784</v>
      </c>
      <c r="AB557" s="35">
        <f t="shared" si="146"/>
        <v>-678.14422307952054</v>
      </c>
      <c r="AC557" s="35">
        <f t="shared" si="146"/>
        <v>-673.8422011254512</v>
      </c>
      <c r="AD557" s="35">
        <f t="shared" si="146"/>
        <v>-680.0534281420571</v>
      </c>
      <c r="AE557" s="35">
        <f t="shared" si="146"/>
        <v>-680.55316218848793</v>
      </c>
    </row>
    <row r="558" spans="1:31" x14ac:dyDescent="0.2">
      <c r="A558" s="9" t="s">
        <v>636</v>
      </c>
      <c r="B558" s="4" t="s">
        <v>637</v>
      </c>
      <c r="C558" s="35">
        <f>+C367</f>
        <v>-118.057005548128</v>
      </c>
      <c r="D558" s="35">
        <f t="shared" ref="D558:AE558" si="147">+D367</f>
        <v>-125.4583046392531</v>
      </c>
      <c r="E558" s="35">
        <f t="shared" si="147"/>
        <v>-158.21996472537708</v>
      </c>
      <c r="F558" s="35">
        <f t="shared" si="147"/>
        <v>-214.95405598776415</v>
      </c>
      <c r="G558" s="35">
        <f t="shared" si="147"/>
        <v>-236.16126810220561</v>
      </c>
      <c r="H558" s="35">
        <f t="shared" si="147"/>
        <v>-242.55122386991133</v>
      </c>
      <c r="I558" s="35">
        <f t="shared" si="147"/>
        <v>-263.96057385125425</v>
      </c>
      <c r="J558" s="35">
        <f t="shared" si="147"/>
        <v>-271.11977364332699</v>
      </c>
      <c r="K558" s="35">
        <f t="shared" si="147"/>
        <v>-280.29156391925227</v>
      </c>
      <c r="L558" s="35">
        <f t="shared" si="147"/>
        <v>-291.40454523960705</v>
      </c>
      <c r="M558" s="35">
        <f t="shared" si="147"/>
        <v>-287.39896483656639</v>
      </c>
      <c r="N558" s="35">
        <f t="shared" si="147"/>
        <v>-294.27683614761577</v>
      </c>
      <c r="O558" s="35">
        <f t="shared" si="147"/>
        <v>-276.76262240401707</v>
      </c>
      <c r="P558" s="35">
        <f t="shared" si="147"/>
        <v>-285.78435564198651</v>
      </c>
      <c r="Q558" s="35">
        <f t="shared" si="147"/>
        <v>-242.5913329216562</v>
      </c>
      <c r="R558" s="35">
        <f t="shared" si="147"/>
        <v>-220.93769439141488</v>
      </c>
      <c r="S558" s="35">
        <f t="shared" si="147"/>
        <v>-236.70550138997805</v>
      </c>
      <c r="T558" s="35">
        <f t="shared" si="147"/>
        <v>-245.66135707128501</v>
      </c>
      <c r="U558" s="35">
        <f t="shared" si="147"/>
        <v>-248.17508460967684</v>
      </c>
      <c r="V558" s="35">
        <f t="shared" si="147"/>
        <v>-120.6918621807322</v>
      </c>
      <c r="W558" s="35">
        <f t="shared" si="147"/>
        <v>-102.90851260150116</v>
      </c>
      <c r="X558" s="35">
        <f t="shared" si="147"/>
        <v>-99.289629365956074</v>
      </c>
      <c r="Y558" s="35">
        <f t="shared" si="147"/>
        <v>-74.142840377745443</v>
      </c>
      <c r="Z558" s="35">
        <f t="shared" si="147"/>
        <v>-65.087223031038704</v>
      </c>
      <c r="AA558" s="35">
        <f t="shared" si="147"/>
        <v>-63.933922158805522</v>
      </c>
      <c r="AB558" s="35">
        <f t="shared" si="147"/>
        <v>-61.217443348801609</v>
      </c>
      <c r="AC558" s="35">
        <f t="shared" si="147"/>
        <v>-58.294790290636335</v>
      </c>
      <c r="AD558" s="35">
        <f t="shared" si="147"/>
        <v>-54.469088615365123</v>
      </c>
      <c r="AE558" s="35">
        <f t="shared" si="147"/>
        <v>-51.041084314613151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-0.45743133333333325</v>
      </c>
      <c r="D562" s="21">
        <f t="shared" ref="D562:AE562" si="150">+D563+D564</f>
        <v>-0.91486266666666649</v>
      </c>
      <c r="E562" s="21">
        <f t="shared" si="150"/>
        <v>-1.3722939999999997</v>
      </c>
      <c r="F562" s="21">
        <f t="shared" si="150"/>
        <v>-1.829725333333333</v>
      </c>
      <c r="G562" s="21">
        <f t="shared" si="150"/>
        <v>-2.2871566666666658</v>
      </c>
      <c r="H562" s="21">
        <f t="shared" si="150"/>
        <v>-2.7445879999999994</v>
      </c>
      <c r="I562" s="21">
        <f t="shared" si="150"/>
        <v>-3.2020193333333329</v>
      </c>
      <c r="J562" s="21">
        <f t="shared" si="150"/>
        <v>-3.659450666666666</v>
      </c>
      <c r="K562" s="21">
        <f t="shared" si="150"/>
        <v>-4.1168819999999995</v>
      </c>
      <c r="L562" s="21">
        <f t="shared" si="150"/>
        <v>-4.5743133333333335</v>
      </c>
      <c r="M562" s="21">
        <f t="shared" si="150"/>
        <v>-5.0317446666666674</v>
      </c>
      <c r="N562" s="21">
        <f t="shared" si="150"/>
        <v>-5.4891759999999987</v>
      </c>
      <c r="O562" s="21">
        <f t="shared" si="150"/>
        <v>-5.724732933333331</v>
      </c>
      <c r="P562" s="21">
        <f t="shared" si="150"/>
        <v>-5.9602898666666668</v>
      </c>
      <c r="Q562" s="21">
        <f t="shared" si="150"/>
        <v>-6.1958468000000035</v>
      </c>
      <c r="R562" s="21">
        <f t="shared" si="150"/>
        <v>-6.4314037333333376</v>
      </c>
      <c r="S562" s="21">
        <f t="shared" si="150"/>
        <v>-6.6669606666666708</v>
      </c>
      <c r="T562" s="21">
        <f t="shared" si="150"/>
        <v>-6.9025176000000039</v>
      </c>
      <c r="U562" s="21">
        <f t="shared" si="150"/>
        <v>-7.0438434000000019</v>
      </c>
      <c r="V562" s="21">
        <f t="shared" si="150"/>
        <v>-7.1851692000000043</v>
      </c>
      <c r="W562" s="21">
        <f t="shared" si="150"/>
        <v>-6.8690636666666709</v>
      </c>
      <c r="X562" s="21">
        <f t="shared" si="150"/>
        <v>-6.5529581333333313</v>
      </c>
      <c r="Y562" s="21">
        <f t="shared" si="150"/>
        <v>-6.2368525999999989</v>
      </c>
      <c r="Z562" s="21">
        <f t="shared" si="150"/>
        <v>-5.9207470666666655</v>
      </c>
      <c r="AA562" s="21">
        <f t="shared" si="150"/>
        <v>-5.4712437999999972</v>
      </c>
      <c r="AB562" s="21">
        <f t="shared" si="150"/>
        <v>-5.0217405333333307</v>
      </c>
      <c r="AC562" s="21">
        <f t="shared" si="150"/>
        <v>-4.5722372666666633</v>
      </c>
      <c r="AD562" s="21">
        <f t="shared" si="150"/>
        <v>-4.1227339999999968</v>
      </c>
      <c r="AE562" s="21">
        <f t="shared" si="150"/>
        <v>-3.6732307333333312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-0.45743133333333325</v>
      </c>
      <c r="D564" s="35">
        <f t="shared" si="151"/>
        <v>-0.91486266666666649</v>
      </c>
      <c r="E564" s="35">
        <f t="shared" si="151"/>
        <v>-1.3722939999999997</v>
      </c>
      <c r="F564" s="35">
        <f t="shared" si="151"/>
        <v>-1.829725333333333</v>
      </c>
      <c r="G564" s="35">
        <f t="shared" si="151"/>
        <v>-2.2871566666666658</v>
      </c>
      <c r="H564" s="35">
        <f t="shared" si="151"/>
        <v>-2.7445879999999994</v>
      </c>
      <c r="I564" s="35">
        <f t="shared" si="151"/>
        <v>-3.2020193333333329</v>
      </c>
      <c r="J564" s="35">
        <f t="shared" si="151"/>
        <v>-3.659450666666666</v>
      </c>
      <c r="K564" s="35">
        <f t="shared" si="151"/>
        <v>-4.1168819999999995</v>
      </c>
      <c r="L564" s="35">
        <f t="shared" si="151"/>
        <v>-4.5743133333333335</v>
      </c>
      <c r="M564" s="35">
        <f t="shared" si="151"/>
        <v>-5.0317446666666674</v>
      </c>
      <c r="N564" s="35">
        <f t="shared" si="151"/>
        <v>-5.4891759999999987</v>
      </c>
      <c r="O564" s="35">
        <f t="shared" si="151"/>
        <v>-5.724732933333331</v>
      </c>
      <c r="P564" s="35">
        <f t="shared" si="151"/>
        <v>-5.9602898666666668</v>
      </c>
      <c r="Q564" s="35">
        <f t="shared" si="151"/>
        <v>-6.1958468000000035</v>
      </c>
      <c r="R564" s="35">
        <f t="shared" si="151"/>
        <v>-6.4314037333333376</v>
      </c>
      <c r="S564" s="35">
        <f t="shared" si="151"/>
        <v>-6.6669606666666708</v>
      </c>
      <c r="T564" s="35">
        <f t="shared" si="151"/>
        <v>-6.9025176000000039</v>
      </c>
      <c r="U564" s="35">
        <f t="shared" si="151"/>
        <v>-7.0438434000000019</v>
      </c>
      <c r="V564" s="35">
        <f t="shared" si="151"/>
        <v>-7.1851692000000043</v>
      </c>
      <c r="W564" s="35">
        <f t="shared" si="151"/>
        <v>-6.8690636666666709</v>
      </c>
      <c r="X564" s="35">
        <f t="shared" si="151"/>
        <v>-6.5529581333333313</v>
      </c>
      <c r="Y564" s="35">
        <f t="shared" si="151"/>
        <v>-6.2368525999999989</v>
      </c>
      <c r="Z564" s="35">
        <f t="shared" si="151"/>
        <v>-5.9207470666666655</v>
      </c>
      <c r="AA564" s="35">
        <f t="shared" si="151"/>
        <v>-5.4712437999999972</v>
      </c>
      <c r="AB564" s="35">
        <f t="shared" si="151"/>
        <v>-5.0217405333333307</v>
      </c>
      <c r="AC564" s="35">
        <f t="shared" si="151"/>
        <v>-4.5722372666666633</v>
      </c>
      <c r="AD564" s="35">
        <f t="shared" si="151"/>
        <v>-4.1227339999999968</v>
      </c>
      <c r="AE564" s="35">
        <f t="shared" si="151"/>
        <v>-3.6732307333333312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-8.1653901174354119E-3</v>
      </c>
      <c r="D574" s="37">
        <f t="shared" ref="D574:AE574" si="158">+D423</f>
        <v>-8.352619510054041E-3</v>
      </c>
      <c r="E574" s="37">
        <f t="shared" si="158"/>
        <v>-7.2780033707616808E-3</v>
      </c>
      <c r="F574" s="37">
        <f t="shared" si="158"/>
        <v>-5.3091640002956939E-3</v>
      </c>
      <c r="G574" s="37">
        <f t="shared" si="158"/>
        <v>-7.0150096343761055E-3</v>
      </c>
      <c r="H574" s="37">
        <f t="shared" si="158"/>
        <v>-7.6293483859787873E-3</v>
      </c>
      <c r="I574" s="37">
        <f t="shared" si="158"/>
        <v>-6.6547600436193313E-3</v>
      </c>
      <c r="J574" s="37">
        <f t="shared" si="158"/>
        <v>-6.3837593085911734E-2</v>
      </c>
      <c r="K574" s="37">
        <f t="shared" si="158"/>
        <v>-0.12439215036418731</v>
      </c>
      <c r="L574" s="37">
        <f t="shared" si="158"/>
        <v>-1.0984368976131155E-2</v>
      </c>
      <c r="M574" s="37">
        <f t="shared" si="158"/>
        <v>-4.7806435226459928E-2</v>
      </c>
      <c r="N574" s="37">
        <f t="shared" si="158"/>
        <v>-1.117377747017982E-2</v>
      </c>
      <c r="O574" s="37">
        <f t="shared" si="158"/>
        <v>-0.10392094255234675</v>
      </c>
      <c r="P574" s="37">
        <f t="shared" si="158"/>
        <v>-1.1434240282906703E-2</v>
      </c>
      <c r="Q574" s="37">
        <f t="shared" si="158"/>
        <v>-9.4145299408160313E-2</v>
      </c>
      <c r="R574" s="37">
        <f t="shared" si="158"/>
        <v>-0.20691562947626224</v>
      </c>
      <c r="S574" s="37">
        <f t="shared" si="158"/>
        <v>-21.475932458664452</v>
      </c>
      <c r="T574" s="37">
        <f t="shared" si="158"/>
        <v>-12.689645024121695</v>
      </c>
      <c r="U574" s="37">
        <f t="shared" si="158"/>
        <v>-2.0679009195896478</v>
      </c>
      <c r="V574" s="37">
        <f t="shared" si="158"/>
        <v>-4.5216544312974255E-2</v>
      </c>
      <c r="W574" s="37">
        <f t="shared" si="158"/>
        <v>-2.1426973559058511</v>
      </c>
      <c r="X574" s="37">
        <f t="shared" si="158"/>
        <v>-1.7902206871183592</v>
      </c>
      <c r="Y574" s="37">
        <f t="shared" si="158"/>
        <v>-0.58469320899444788</v>
      </c>
      <c r="Z574" s="37">
        <f t="shared" si="158"/>
        <v>-0.93685365736834947</v>
      </c>
      <c r="AA574" s="37">
        <f t="shared" si="158"/>
        <v>-4.734969059334313</v>
      </c>
      <c r="AB574" s="37">
        <f t="shared" si="158"/>
        <v>-0.60030152023324235</v>
      </c>
      <c r="AC574" s="37">
        <f t="shared" si="158"/>
        <v>-2.6494572486898327</v>
      </c>
      <c r="AD574" s="37">
        <f t="shared" si="158"/>
        <v>-0.12626466139319553</v>
      </c>
      <c r="AE574" s="37">
        <f t="shared" si="158"/>
        <v>-0.34225178732935368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-549.63226964395483</v>
      </c>
      <c r="D599" s="28">
        <f t="shared" ref="D599:AE599" si="164">+D600+D604+D613+D624+D633</f>
        <v>-583.24414576261995</v>
      </c>
      <c r="E599" s="28">
        <f t="shared" si="164"/>
        <v>-641.13790325963214</v>
      </c>
      <c r="F599" s="28">
        <f t="shared" si="164"/>
        <v>-712.88435207436692</v>
      </c>
      <c r="G599" s="28">
        <f t="shared" si="164"/>
        <v>-748.94086788307879</v>
      </c>
      <c r="H599" s="28">
        <f t="shared" si="164"/>
        <v>-769.93852959749415</v>
      </c>
      <c r="I599" s="28">
        <f t="shared" si="164"/>
        <v>-805.11454628390618</v>
      </c>
      <c r="J599" s="28">
        <f t="shared" si="164"/>
        <v>-822.84707645746812</v>
      </c>
      <c r="K599" s="28">
        <f t="shared" si="164"/>
        <v>-841.53855038052347</v>
      </c>
      <c r="L599" s="28">
        <f t="shared" si="164"/>
        <v>-862.99767465080004</v>
      </c>
      <c r="M599" s="28">
        <f t="shared" si="164"/>
        <v>-878.69950728100525</v>
      </c>
      <c r="N599" s="28">
        <f t="shared" si="164"/>
        <v>-886.4532877045167</v>
      </c>
      <c r="O599" s="28">
        <f t="shared" si="164"/>
        <v>-881.63037626573225</v>
      </c>
      <c r="P599" s="28">
        <f t="shared" si="164"/>
        <v>-885.1194773886192</v>
      </c>
      <c r="Q599" s="28">
        <f t="shared" si="164"/>
        <v>-884.81989675738896</v>
      </c>
      <c r="R599" s="28">
        <f t="shared" si="164"/>
        <v>-879.58401874310039</v>
      </c>
      <c r="S599" s="28">
        <f t="shared" si="164"/>
        <v>-909.45154948594086</v>
      </c>
      <c r="T599" s="28">
        <f t="shared" si="164"/>
        <v>-912.61819174826314</v>
      </c>
      <c r="U599" s="28">
        <f t="shared" si="164"/>
        <v>-905.70472520352928</v>
      </c>
      <c r="V599" s="28">
        <f t="shared" si="164"/>
        <v>-768.47239241071907</v>
      </c>
      <c r="W599" s="28">
        <f t="shared" si="164"/>
        <v>-743.70449085780558</v>
      </c>
      <c r="X599" s="28">
        <f t="shared" si="164"/>
        <v>-745.07397532855077</v>
      </c>
      <c r="Y599" s="28">
        <f t="shared" si="164"/>
        <v>-749.41318751037443</v>
      </c>
      <c r="Z599" s="28">
        <f t="shared" si="164"/>
        <v>-751.73893168063751</v>
      </c>
      <c r="AA599" s="28">
        <f t="shared" si="164"/>
        <v>-755.5250851791277</v>
      </c>
      <c r="AB599" s="28">
        <f t="shared" si="164"/>
        <v>-744.98370848188858</v>
      </c>
      <c r="AC599" s="28">
        <f t="shared" si="164"/>
        <v>-739.35868593144403</v>
      </c>
      <c r="AD599" s="28">
        <f t="shared" si="164"/>
        <v>-738.7715154188154</v>
      </c>
      <c r="AE599" s="28">
        <f t="shared" si="164"/>
        <v>-735.60972902376375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-549.63226964395483</v>
      </c>
      <c r="D624" s="28">
        <f t="shared" ref="D624:AE624" si="181">+D625+D626+D627+D628+D629+D630+D631+D632</f>
        <v>-583.24414576261995</v>
      </c>
      <c r="E624" s="28">
        <f t="shared" si="181"/>
        <v>-641.13790325963214</v>
      </c>
      <c r="F624" s="28">
        <f t="shared" si="181"/>
        <v>-712.88435207436692</v>
      </c>
      <c r="G624" s="28">
        <f t="shared" si="181"/>
        <v>-748.94086788307879</v>
      </c>
      <c r="H624" s="28">
        <f t="shared" si="181"/>
        <v>-769.93852959749415</v>
      </c>
      <c r="I624" s="28">
        <f t="shared" si="181"/>
        <v>-805.11454628390618</v>
      </c>
      <c r="J624" s="28">
        <f t="shared" si="181"/>
        <v>-822.84707645746812</v>
      </c>
      <c r="K624" s="28">
        <f t="shared" si="181"/>
        <v>-841.53855038052347</v>
      </c>
      <c r="L624" s="28">
        <f t="shared" si="181"/>
        <v>-862.99767465080004</v>
      </c>
      <c r="M624" s="28">
        <f t="shared" si="181"/>
        <v>-878.69950728100525</v>
      </c>
      <c r="N624" s="28">
        <f t="shared" si="181"/>
        <v>-886.4532877045167</v>
      </c>
      <c r="O624" s="28">
        <f t="shared" si="181"/>
        <v>-881.63037626573225</v>
      </c>
      <c r="P624" s="28">
        <f t="shared" si="181"/>
        <v>-885.1194773886192</v>
      </c>
      <c r="Q624" s="28">
        <f t="shared" si="181"/>
        <v>-884.81989675738896</v>
      </c>
      <c r="R624" s="28">
        <f t="shared" si="181"/>
        <v>-879.58401874310039</v>
      </c>
      <c r="S624" s="28">
        <f t="shared" si="181"/>
        <v>-909.45154948594086</v>
      </c>
      <c r="T624" s="28">
        <f t="shared" si="181"/>
        <v>-912.61819174826314</v>
      </c>
      <c r="U624" s="28">
        <f t="shared" si="181"/>
        <v>-905.70472520352928</v>
      </c>
      <c r="V624" s="28">
        <f t="shared" si="181"/>
        <v>-768.47239241071907</v>
      </c>
      <c r="W624" s="28">
        <f t="shared" si="181"/>
        <v>-743.70449085780558</v>
      </c>
      <c r="X624" s="28">
        <f t="shared" si="181"/>
        <v>-745.07397532855077</v>
      </c>
      <c r="Y624" s="28">
        <f t="shared" si="181"/>
        <v>-749.41318751037443</v>
      </c>
      <c r="Z624" s="28">
        <f t="shared" si="181"/>
        <v>-751.73893168063751</v>
      </c>
      <c r="AA624" s="28">
        <f t="shared" si="181"/>
        <v>-755.5250851791277</v>
      </c>
      <c r="AB624" s="28">
        <f t="shared" si="181"/>
        <v>-744.98370848188858</v>
      </c>
      <c r="AC624" s="28">
        <f t="shared" si="181"/>
        <v>-739.35868593144403</v>
      </c>
      <c r="AD624" s="28">
        <f t="shared" si="181"/>
        <v>-738.7715154188154</v>
      </c>
      <c r="AE624" s="28">
        <f t="shared" si="181"/>
        <v>-735.60972902376375</v>
      </c>
    </row>
    <row r="625" spans="1:31" x14ac:dyDescent="0.2">
      <c r="A625" s="9" t="s">
        <v>549</v>
      </c>
      <c r="B625" s="4" t="s">
        <v>550</v>
      </c>
      <c r="C625" s="37">
        <f>+C556</f>
        <v>-549.16667292050397</v>
      </c>
      <c r="D625" s="37">
        <f t="shared" ref="D625:AE625" si="182">+D556</f>
        <v>-582.32093047644321</v>
      </c>
      <c r="E625" s="37">
        <f t="shared" si="182"/>
        <v>-639.75833125626139</v>
      </c>
      <c r="F625" s="37">
        <f t="shared" si="182"/>
        <v>-711.04931757703321</v>
      </c>
      <c r="G625" s="37">
        <f t="shared" si="182"/>
        <v>-746.64669620677773</v>
      </c>
      <c r="H625" s="37">
        <f t="shared" si="182"/>
        <v>-767.18631224910814</v>
      </c>
      <c r="I625" s="37">
        <f t="shared" si="182"/>
        <v>-801.90587219052929</v>
      </c>
      <c r="J625" s="37">
        <f t="shared" si="182"/>
        <v>-819.1237881977155</v>
      </c>
      <c r="K625" s="37">
        <f t="shared" si="182"/>
        <v>-837.29727623015924</v>
      </c>
      <c r="L625" s="37">
        <f t="shared" si="182"/>
        <v>-858.41237694849065</v>
      </c>
      <c r="M625" s="37">
        <f t="shared" si="182"/>
        <v>-873.61995617911214</v>
      </c>
      <c r="N625" s="37">
        <f t="shared" si="182"/>
        <v>-880.95293792704649</v>
      </c>
      <c r="O625" s="37">
        <f t="shared" si="182"/>
        <v>-875.80172238984653</v>
      </c>
      <c r="P625" s="37">
        <f t="shared" si="182"/>
        <v>-879.14775328166957</v>
      </c>
      <c r="Q625" s="37">
        <f t="shared" si="182"/>
        <v>-878.52990465798075</v>
      </c>
      <c r="R625" s="37">
        <f t="shared" si="182"/>
        <v>-872.94569938029076</v>
      </c>
      <c r="S625" s="37">
        <f t="shared" si="182"/>
        <v>-881.30865636060969</v>
      </c>
      <c r="T625" s="37">
        <f t="shared" si="182"/>
        <v>-893.02602912414147</v>
      </c>
      <c r="U625" s="37">
        <f t="shared" si="182"/>
        <v>-896.59298088393962</v>
      </c>
      <c r="V625" s="37">
        <f t="shared" si="182"/>
        <v>-761.24200666640604</v>
      </c>
      <c r="W625" s="37">
        <f t="shared" si="182"/>
        <v>-734.69272983523308</v>
      </c>
      <c r="X625" s="37">
        <f t="shared" si="182"/>
        <v>-736.73079650809916</v>
      </c>
      <c r="Y625" s="37">
        <f t="shared" si="182"/>
        <v>-742.59164170138001</v>
      </c>
      <c r="Z625" s="37">
        <f t="shared" si="182"/>
        <v>-744.88133095660248</v>
      </c>
      <c r="AA625" s="37">
        <f t="shared" si="182"/>
        <v>-745.3188723197934</v>
      </c>
      <c r="AB625" s="37">
        <f t="shared" si="182"/>
        <v>-739.36166642832211</v>
      </c>
      <c r="AC625" s="37">
        <f t="shared" si="182"/>
        <v>-732.13699141608754</v>
      </c>
      <c r="AD625" s="37">
        <f t="shared" si="182"/>
        <v>-734.52251675742218</v>
      </c>
      <c r="AE625" s="37">
        <f t="shared" si="182"/>
        <v>-731.59424650310109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-0.45743133333333325</v>
      </c>
      <c r="D627" s="37">
        <f t="shared" ref="D627:AE627" si="184">+D562</f>
        <v>-0.91486266666666649</v>
      </c>
      <c r="E627" s="37">
        <f t="shared" si="184"/>
        <v>-1.3722939999999997</v>
      </c>
      <c r="F627" s="37">
        <f t="shared" si="184"/>
        <v>-1.829725333333333</v>
      </c>
      <c r="G627" s="37">
        <f t="shared" si="184"/>
        <v>-2.2871566666666658</v>
      </c>
      <c r="H627" s="37">
        <f t="shared" si="184"/>
        <v>-2.7445879999999994</v>
      </c>
      <c r="I627" s="37">
        <f t="shared" si="184"/>
        <v>-3.2020193333333329</v>
      </c>
      <c r="J627" s="37">
        <f t="shared" si="184"/>
        <v>-3.659450666666666</v>
      </c>
      <c r="K627" s="37">
        <f t="shared" si="184"/>
        <v>-4.1168819999999995</v>
      </c>
      <c r="L627" s="37">
        <f t="shared" si="184"/>
        <v>-4.5743133333333335</v>
      </c>
      <c r="M627" s="37">
        <f t="shared" si="184"/>
        <v>-5.0317446666666674</v>
      </c>
      <c r="N627" s="37">
        <f t="shared" si="184"/>
        <v>-5.4891759999999987</v>
      </c>
      <c r="O627" s="37">
        <f t="shared" si="184"/>
        <v>-5.724732933333331</v>
      </c>
      <c r="P627" s="37">
        <f t="shared" si="184"/>
        <v>-5.9602898666666668</v>
      </c>
      <c r="Q627" s="37">
        <f t="shared" si="184"/>
        <v>-6.1958468000000035</v>
      </c>
      <c r="R627" s="37">
        <f t="shared" si="184"/>
        <v>-6.4314037333333376</v>
      </c>
      <c r="S627" s="37">
        <f t="shared" si="184"/>
        <v>-6.6669606666666708</v>
      </c>
      <c r="T627" s="37">
        <f t="shared" si="184"/>
        <v>-6.9025176000000039</v>
      </c>
      <c r="U627" s="37">
        <f t="shared" si="184"/>
        <v>-7.0438434000000019</v>
      </c>
      <c r="V627" s="37">
        <f t="shared" si="184"/>
        <v>-7.1851692000000043</v>
      </c>
      <c r="W627" s="37">
        <f t="shared" si="184"/>
        <v>-6.8690636666666709</v>
      </c>
      <c r="X627" s="37">
        <f t="shared" si="184"/>
        <v>-6.5529581333333313</v>
      </c>
      <c r="Y627" s="37">
        <f t="shared" si="184"/>
        <v>-6.2368525999999989</v>
      </c>
      <c r="Z627" s="37">
        <f t="shared" si="184"/>
        <v>-5.9207470666666655</v>
      </c>
      <c r="AA627" s="37">
        <f t="shared" si="184"/>
        <v>-5.4712437999999972</v>
      </c>
      <c r="AB627" s="37">
        <f t="shared" si="184"/>
        <v>-5.0217405333333307</v>
      </c>
      <c r="AC627" s="37">
        <f t="shared" si="184"/>
        <v>-4.5722372666666633</v>
      </c>
      <c r="AD627" s="37">
        <f t="shared" si="184"/>
        <v>-4.1227339999999968</v>
      </c>
      <c r="AE627" s="37">
        <f t="shared" si="184"/>
        <v>-3.6732307333333312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-8.1653901174354119E-3</v>
      </c>
      <c r="D631" s="37">
        <f t="shared" ref="D631:AE631" si="188">+D574</f>
        <v>-8.352619510054041E-3</v>
      </c>
      <c r="E631" s="37">
        <f t="shared" si="188"/>
        <v>-7.2780033707616808E-3</v>
      </c>
      <c r="F631" s="37">
        <f t="shared" si="188"/>
        <v>-5.3091640002956939E-3</v>
      </c>
      <c r="G631" s="37">
        <f t="shared" si="188"/>
        <v>-7.0150096343761055E-3</v>
      </c>
      <c r="H631" s="37">
        <f t="shared" si="188"/>
        <v>-7.6293483859787873E-3</v>
      </c>
      <c r="I631" s="37">
        <f t="shared" si="188"/>
        <v>-6.6547600436193313E-3</v>
      </c>
      <c r="J631" s="37">
        <f t="shared" si="188"/>
        <v>-6.3837593085911734E-2</v>
      </c>
      <c r="K631" s="37">
        <f t="shared" si="188"/>
        <v>-0.12439215036418731</v>
      </c>
      <c r="L631" s="37">
        <f t="shared" si="188"/>
        <v>-1.0984368976131155E-2</v>
      </c>
      <c r="M631" s="37">
        <f t="shared" si="188"/>
        <v>-4.7806435226459928E-2</v>
      </c>
      <c r="N631" s="37">
        <f t="shared" si="188"/>
        <v>-1.117377747017982E-2</v>
      </c>
      <c r="O631" s="37">
        <f t="shared" si="188"/>
        <v>-0.10392094255234675</v>
      </c>
      <c r="P631" s="37">
        <f t="shared" si="188"/>
        <v>-1.1434240282906703E-2</v>
      </c>
      <c r="Q631" s="37">
        <f t="shared" si="188"/>
        <v>-9.4145299408160313E-2</v>
      </c>
      <c r="R631" s="37">
        <f t="shared" si="188"/>
        <v>-0.20691562947626224</v>
      </c>
      <c r="S631" s="37">
        <f t="shared" si="188"/>
        <v>-21.475932458664452</v>
      </c>
      <c r="T631" s="37">
        <f t="shared" si="188"/>
        <v>-12.689645024121695</v>
      </c>
      <c r="U631" s="37">
        <f t="shared" si="188"/>
        <v>-2.0679009195896478</v>
      </c>
      <c r="V631" s="37">
        <f t="shared" si="188"/>
        <v>-4.5216544312974255E-2</v>
      </c>
      <c r="W631" s="37">
        <f t="shared" si="188"/>
        <v>-2.1426973559058511</v>
      </c>
      <c r="X631" s="37">
        <f t="shared" si="188"/>
        <v>-1.7902206871183592</v>
      </c>
      <c r="Y631" s="37">
        <f t="shared" si="188"/>
        <v>-0.58469320899444788</v>
      </c>
      <c r="Z631" s="37">
        <f t="shared" si="188"/>
        <v>-0.93685365736834947</v>
      </c>
      <c r="AA631" s="37">
        <f t="shared" si="188"/>
        <v>-4.734969059334313</v>
      </c>
      <c r="AB631" s="37">
        <f t="shared" si="188"/>
        <v>-0.60030152023324235</v>
      </c>
      <c r="AC631" s="37">
        <f t="shared" si="188"/>
        <v>-2.6494572486898327</v>
      </c>
      <c r="AD631" s="37">
        <f t="shared" si="188"/>
        <v>-0.12626466139319553</v>
      </c>
      <c r="AE631" s="37">
        <f t="shared" si="188"/>
        <v>-0.34225178732935368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-549.63226964395483</v>
      </c>
      <c r="D656" s="28">
        <f t="shared" ref="D656:AE656" si="195">+D657+D658+D659+D660+D661</f>
        <v>-583.24414576261995</v>
      </c>
      <c r="E656" s="28">
        <f t="shared" si="195"/>
        <v>-641.13790325963214</v>
      </c>
      <c r="F656" s="28">
        <f t="shared" si="195"/>
        <v>-712.88435207436692</v>
      </c>
      <c r="G656" s="28">
        <f t="shared" si="195"/>
        <v>-748.94086788307879</v>
      </c>
      <c r="H656" s="28">
        <f t="shared" si="195"/>
        <v>-769.93852959749415</v>
      </c>
      <c r="I656" s="28">
        <f t="shared" si="195"/>
        <v>-805.11454628390618</v>
      </c>
      <c r="J656" s="28">
        <f t="shared" si="195"/>
        <v>-822.84707645746812</v>
      </c>
      <c r="K656" s="28">
        <f t="shared" si="195"/>
        <v>-841.53855038052347</v>
      </c>
      <c r="L656" s="28">
        <f t="shared" si="195"/>
        <v>-862.99767465080004</v>
      </c>
      <c r="M656" s="28">
        <f t="shared" si="195"/>
        <v>-878.69950728100525</v>
      </c>
      <c r="N656" s="28">
        <f t="shared" si="195"/>
        <v>-886.4532877045167</v>
      </c>
      <c r="O656" s="28">
        <f t="shared" si="195"/>
        <v>-881.63037626573225</v>
      </c>
      <c r="P656" s="28">
        <f t="shared" si="195"/>
        <v>-885.1194773886192</v>
      </c>
      <c r="Q656" s="28">
        <f t="shared" si="195"/>
        <v>-884.81989675738896</v>
      </c>
      <c r="R656" s="28">
        <f t="shared" si="195"/>
        <v>-879.58401874310039</v>
      </c>
      <c r="S656" s="28">
        <f t="shared" si="195"/>
        <v>-909.45154948594086</v>
      </c>
      <c r="T656" s="28">
        <f t="shared" si="195"/>
        <v>-912.61819174826314</v>
      </c>
      <c r="U656" s="28">
        <f t="shared" si="195"/>
        <v>-905.70472520352928</v>
      </c>
      <c r="V656" s="28">
        <f t="shared" si="195"/>
        <v>-768.47239241071907</v>
      </c>
      <c r="W656" s="28">
        <f t="shared" si="195"/>
        <v>-743.70449085780558</v>
      </c>
      <c r="X656" s="28">
        <f t="shared" si="195"/>
        <v>-745.07397532855077</v>
      </c>
      <c r="Y656" s="28">
        <f t="shared" si="195"/>
        <v>-749.41318751037443</v>
      </c>
      <c r="Z656" s="28">
        <f t="shared" si="195"/>
        <v>-751.73893168063751</v>
      </c>
      <c r="AA656" s="28">
        <f t="shared" si="195"/>
        <v>-755.5250851791277</v>
      </c>
      <c r="AB656" s="28">
        <f t="shared" si="195"/>
        <v>-744.98370848188858</v>
      </c>
      <c r="AC656" s="28">
        <f t="shared" si="195"/>
        <v>-739.35868593144403</v>
      </c>
      <c r="AD656" s="28">
        <f t="shared" si="195"/>
        <v>-738.7715154188154</v>
      </c>
      <c r="AE656" s="28">
        <f t="shared" si="195"/>
        <v>-735.60972902376375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-549.63226964395483</v>
      </c>
      <c r="D660" s="28">
        <f t="shared" ref="D660:AE660" si="199">+D624</f>
        <v>-583.24414576261995</v>
      </c>
      <c r="E660" s="28">
        <f t="shared" si="199"/>
        <v>-641.13790325963214</v>
      </c>
      <c r="F660" s="28">
        <f t="shared" si="199"/>
        <v>-712.88435207436692</v>
      </c>
      <c r="G660" s="28">
        <f t="shared" si="199"/>
        <v>-748.94086788307879</v>
      </c>
      <c r="H660" s="28">
        <f t="shared" si="199"/>
        <v>-769.93852959749415</v>
      </c>
      <c r="I660" s="28">
        <f t="shared" si="199"/>
        <v>-805.11454628390618</v>
      </c>
      <c r="J660" s="28">
        <f t="shared" si="199"/>
        <v>-822.84707645746812</v>
      </c>
      <c r="K660" s="28">
        <f t="shared" si="199"/>
        <v>-841.53855038052347</v>
      </c>
      <c r="L660" s="28">
        <f t="shared" si="199"/>
        <v>-862.99767465080004</v>
      </c>
      <c r="M660" s="28">
        <f t="shared" si="199"/>
        <v>-878.69950728100525</v>
      </c>
      <c r="N660" s="28">
        <f t="shared" si="199"/>
        <v>-886.4532877045167</v>
      </c>
      <c r="O660" s="28">
        <f t="shared" si="199"/>
        <v>-881.63037626573225</v>
      </c>
      <c r="P660" s="28">
        <f t="shared" si="199"/>
        <v>-885.1194773886192</v>
      </c>
      <c r="Q660" s="28">
        <f t="shared" si="199"/>
        <v>-884.81989675738896</v>
      </c>
      <c r="R660" s="28">
        <f t="shared" si="199"/>
        <v>-879.58401874310039</v>
      </c>
      <c r="S660" s="28">
        <f t="shared" si="199"/>
        <v>-909.45154948594086</v>
      </c>
      <c r="T660" s="28">
        <f t="shared" si="199"/>
        <v>-912.61819174826314</v>
      </c>
      <c r="U660" s="28">
        <f t="shared" si="199"/>
        <v>-905.70472520352928</v>
      </c>
      <c r="V660" s="28">
        <f t="shared" si="199"/>
        <v>-768.47239241071907</v>
      </c>
      <c r="W660" s="28">
        <f t="shared" si="199"/>
        <v>-743.70449085780558</v>
      </c>
      <c r="X660" s="28">
        <f t="shared" si="199"/>
        <v>-745.07397532855077</v>
      </c>
      <c r="Y660" s="28">
        <f t="shared" si="199"/>
        <v>-749.41318751037443</v>
      </c>
      <c r="Z660" s="28">
        <f t="shared" si="199"/>
        <v>-751.73893168063751</v>
      </c>
      <c r="AA660" s="28">
        <f t="shared" si="199"/>
        <v>-755.5250851791277</v>
      </c>
      <c r="AB660" s="28">
        <f t="shared" si="199"/>
        <v>-744.98370848188858</v>
      </c>
      <c r="AC660" s="28">
        <f t="shared" si="199"/>
        <v>-739.35868593144403</v>
      </c>
      <c r="AD660" s="28">
        <f t="shared" si="199"/>
        <v>-738.7715154188154</v>
      </c>
      <c r="AE660" s="28">
        <f t="shared" si="199"/>
        <v>-735.60972902376375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5" priority="235" operator="equal">
      <formula>0</formula>
    </cfRule>
  </conditionalFormatting>
  <conditionalFormatting sqref="AD2:AE2">
    <cfRule type="cellIs" dxfId="724" priority="234" operator="equal">
      <formula>0</formula>
    </cfRule>
  </conditionalFormatting>
  <conditionalFormatting sqref="A425:B426 A430:B431 A434:B437 A427:A429">
    <cfRule type="cellIs" dxfId="723" priority="233" operator="lessThan">
      <formula>0</formula>
    </cfRule>
  </conditionalFormatting>
  <conditionalFormatting sqref="A432:B433">
    <cfRule type="cellIs" dxfId="722" priority="232" operator="lessThan">
      <formula>0</formula>
    </cfRule>
  </conditionalFormatting>
  <conditionalFormatting sqref="B555 A576:B581">
    <cfRule type="cellIs" dxfId="721" priority="231" operator="lessThan">
      <formula>0</formula>
    </cfRule>
  </conditionalFormatting>
  <conditionalFormatting sqref="A633:B638 B624">
    <cfRule type="cellIs" dxfId="720" priority="230" operator="lessThan">
      <formula>0</formula>
    </cfRule>
  </conditionalFormatting>
  <conditionalFormatting sqref="A661:B661">
    <cfRule type="cellIs" dxfId="719" priority="229" operator="lessThan">
      <formula>0</formula>
    </cfRule>
  </conditionalFormatting>
  <conditionalFormatting sqref="B659:B660">
    <cfRule type="cellIs" dxfId="718" priority="228" operator="lessThan">
      <formula>0</formula>
    </cfRule>
  </conditionalFormatting>
  <conditionalFormatting sqref="B613">
    <cfRule type="cellIs" dxfId="717" priority="227" operator="lessThan">
      <formula>0</formula>
    </cfRule>
  </conditionalFormatting>
  <conditionalFormatting sqref="C192:C210 C212:C215">
    <cfRule type="cellIs" dxfId="716" priority="226" operator="lessThan">
      <formula>0</formula>
    </cfRule>
  </conditionalFormatting>
  <conditionalFormatting sqref="C291">
    <cfRule type="cellIs" dxfId="715" priority="225" operator="lessThan">
      <formula>0</formula>
    </cfRule>
  </conditionalFormatting>
  <conditionalFormatting sqref="C211">
    <cfRule type="cellIs" dxfId="714" priority="224" operator="lessThan">
      <formula>0</formula>
    </cfRule>
  </conditionalFormatting>
  <conditionalFormatting sqref="C287">
    <cfRule type="cellIs" dxfId="713" priority="223" operator="lessThan">
      <formula>0</formula>
    </cfRule>
  </conditionalFormatting>
  <conditionalFormatting sqref="C453">
    <cfRule type="cellIs" dxfId="712" priority="222" operator="lessThan">
      <formula>0</formula>
    </cfRule>
  </conditionalFormatting>
  <conditionalFormatting sqref="C453">
    <cfRule type="cellIs" dxfId="711" priority="220" operator="equal">
      <formula>0</formula>
    </cfRule>
    <cfRule type="cellIs" dxfId="710" priority="221" operator="equal">
      <formula>0</formula>
    </cfRule>
  </conditionalFormatting>
  <conditionalFormatting sqref="C597">
    <cfRule type="cellIs" dxfId="709" priority="219" operator="lessThan">
      <formula>0</formula>
    </cfRule>
  </conditionalFormatting>
  <conditionalFormatting sqref="C597">
    <cfRule type="cellIs" dxfId="708" priority="217" operator="equal">
      <formula>0</formula>
    </cfRule>
    <cfRule type="cellIs" dxfId="707" priority="218" operator="equal">
      <formula>0</formula>
    </cfRule>
  </conditionalFormatting>
  <conditionalFormatting sqref="C654">
    <cfRule type="cellIs" dxfId="706" priority="216" operator="lessThan">
      <formula>0</formula>
    </cfRule>
  </conditionalFormatting>
  <conditionalFormatting sqref="C654">
    <cfRule type="cellIs" dxfId="705" priority="214" operator="equal">
      <formula>0</formula>
    </cfRule>
    <cfRule type="cellIs" dxfId="704" priority="215" operator="equal">
      <formula>0</formula>
    </cfRule>
  </conditionalFormatting>
  <conditionalFormatting sqref="C187">
    <cfRule type="cellIs" dxfId="703" priority="213" operator="lessThan">
      <formula>0</formula>
    </cfRule>
  </conditionalFormatting>
  <conditionalFormatting sqref="C216:C225 C227:C270 C273:C278 C280:C285">
    <cfRule type="cellIs" dxfId="702" priority="212" operator="lessThan">
      <formula>0</formula>
    </cfRule>
  </conditionalFormatting>
  <conditionalFormatting sqref="C271">
    <cfRule type="cellIs" dxfId="701" priority="211" operator="lessThan">
      <formula>0</formula>
    </cfRule>
  </conditionalFormatting>
  <conditionalFormatting sqref="C226">
    <cfRule type="cellIs" dxfId="700" priority="210" operator="lessThan">
      <formula>0</formula>
    </cfRule>
  </conditionalFormatting>
  <conditionalFormatting sqref="C272">
    <cfRule type="cellIs" dxfId="699" priority="209" operator="lessThan">
      <formula>0</formula>
    </cfRule>
  </conditionalFormatting>
  <conditionalFormatting sqref="C279">
    <cfRule type="cellIs" dxfId="698" priority="208" operator="lessThan">
      <formula>0</formula>
    </cfRule>
  </conditionalFormatting>
  <conditionalFormatting sqref="C191">
    <cfRule type="cellIs" dxfId="697" priority="207" operator="lessThan">
      <formula>0</formula>
    </cfRule>
  </conditionalFormatting>
  <conditionalFormatting sqref="C315 C328 C341 C349:C350 C358:C359 C364 C368 C371 C374 C377 C380 C383 C297:C302">
    <cfRule type="cellIs" dxfId="696" priority="205" operator="lessThan">
      <formula>0</formula>
    </cfRule>
  </conditionalFormatting>
  <conditionalFormatting sqref="C385 C391 C393 C399 C401 C407 C409 C415 C417 C424">
    <cfRule type="cellIs" dxfId="695" priority="204" operator="lessThan">
      <formula>0</formula>
    </cfRule>
  </conditionalFormatting>
  <conditionalFormatting sqref="C367">
    <cfRule type="cellIs" dxfId="694" priority="206" operator="lessThan">
      <formula>0</formula>
    </cfRule>
  </conditionalFormatting>
  <conditionalFormatting sqref="C303:AE314">
    <cfRule type="cellIs" dxfId="693" priority="188" operator="lessThan">
      <formula>0</formula>
    </cfRule>
  </conditionalFormatting>
  <conditionalFormatting sqref="C355">
    <cfRule type="cellIs" dxfId="692" priority="185" operator="lessThan">
      <formula>0</formula>
    </cfRule>
  </conditionalFormatting>
  <conditionalFormatting sqref="C434:C437 C425:C429 C431">
    <cfRule type="cellIs" dxfId="691" priority="184" operator="lessThan">
      <formula>0</formula>
    </cfRule>
  </conditionalFormatting>
  <conditionalFormatting sqref="C566:C567">
    <cfRule type="cellIs" dxfId="690" priority="179" operator="lessThan">
      <formula>0</formula>
    </cfRule>
  </conditionalFormatting>
  <conditionalFormatting sqref="C555:C556 C580:C581 C574:C577 C571 C568 C565 C562 C559">
    <cfRule type="cellIs" dxfId="689" priority="183" operator="lessThan">
      <formula>0</formula>
    </cfRule>
  </conditionalFormatting>
  <conditionalFormatting sqref="C557:C558">
    <cfRule type="cellIs" dxfId="688" priority="182" operator="lessThan">
      <formula>0</formula>
    </cfRule>
  </conditionalFormatting>
  <conditionalFormatting sqref="C560:C561">
    <cfRule type="cellIs" dxfId="687" priority="181" operator="lessThan">
      <formula>0</formula>
    </cfRule>
  </conditionalFormatting>
  <conditionalFormatting sqref="C563:C564">
    <cfRule type="cellIs" dxfId="686" priority="180" operator="lessThan">
      <formula>0</formula>
    </cfRule>
  </conditionalFormatting>
  <conditionalFormatting sqref="C569:C570">
    <cfRule type="cellIs" dxfId="685" priority="178" operator="lessThan">
      <formula>0</formula>
    </cfRule>
  </conditionalFormatting>
  <conditionalFormatting sqref="C572:C573">
    <cfRule type="cellIs" dxfId="684" priority="177" operator="lessThan">
      <formula>0</formula>
    </cfRule>
  </conditionalFormatting>
  <conditionalFormatting sqref="C578:C579">
    <cfRule type="cellIs" dxfId="683" priority="176" operator="lessThan">
      <formula>0</formula>
    </cfRule>
  </conditionalFormatting>
  <conditionalFormatting sqref="C585:C586">
    <cfRule type="cellIs" dxfId="682" priority="175" operator="lessThan">
      <formula>0</formula>
    </cfRule>
  </conditionalFormatting>
  <conditionalFormatting sqref="C526:C554">
    <cfRule type="cellIs" dxfId="681" priority="174" operator="lessThan">
      <formula>0</formula>
    </cfRule>
  </conditionalFormatting>
  <conditionalFormatting sqref="C524:C525">
    <cfRule type="cellIs" dxfId="680" priority="173" operator="lessThan">
      <formula>0</formula>
    </cfRule>
  </conditionalFormatting>
  <conditionalFormatting sqref="C613">
    <cfRule type="cellIs" dxfId="679" priority="172" operator="lessThan">
      <formula>0</formula>
    </cfRule>
  </conditionalFormatting>
  <conditionalFormatting sqref="C637:C638 C632:C634 C624">
    <cfRule type="cellIs" dxfId="678" priority="171" operator="lessThan">
      <formula>0</formula>
    </cfRule>
  </conditionalFormatting>
  <conditionalFormatting sqref="C601:C602">
    <cfRule type="cellIs" dxfId="677" priority="170" operator="lessThan">
      <formula>0</formula>
    </cfRule>
  </conditionalFormatting>
  <conditionalFormatting sqref="C603">
    <cfRule type="cellIs" dxfId="676" priority="169" operator="lessThan">
      <formula>0</formula>
    </cfRule>
  </conditionalFormatting>
  <conditionalFormatting sqref="C605:C609">
    <cfRule type="cellIs" dxfId="675" priority="168" operator="lessThan">
      <formula>0</formula>
    </cfRule>
  </conditionalFormatting>
  <conditionalFormatting sqref="C611:C612">
    <cfRule type="cellIs" dxfId="674" priority="167" operator="lessThan">
      <formula>0</formula>
    </cfRule>
  </conditionalFormatting>
  <conditionalFormatting sqref="C625:C631">
    <cfRule type="cellIs" dxfId="673" priority="166" operator="lessThan">
      <formula>0</formula>
    </cfRule>
  </conditionalFormatting>
  <conditionalFormatting sqref="C635:C636">
    <cfRule type="cellIs" dxfId="672" priority="165" operator="lessThan">
      <formula>0</formula>
    </cfRule>
  </conditionalFormatting>
  <conditionalFormatting sqref="C642:C644">
    <cfRule type="cellIs" dxfId="671" priority="164" operator="lessThan">
      <formula>0</formula>
    </cfRule>
  </conditionalFormatting>
  <conditionalFormatting sqref="C645">
    <cfRule type="cellIs" dxfId="670" priority="163" operator="lessThan">
      <formula>0</formula>
    </cfRule>
  </conditionalFormatting>
  <conditionalFormatting sqref="C614:C623">
    <cfRule type="cellIs" dxfId="669" priority="162" operator="lessThan">
      <formula>0</formula>
    </cfRule>
  </conditionalFormatting>
  <conditionalFormatting sqref="C659">
    <cfRule type="cellIs" dxfId="668" priority="161" operator="lessThan">
      <formula>0</formula>
    </cfRule>
  </conditionalFormatting>
  <conditionalFormatting sqref="C660">
    <cfRule type="cellIs" dxfId="667" priority="160" operator="lessThan">
      <formula>0</formula>
    </cfRule>
  </conditionalFormatting>
  <conditionalFormatting sqref="C661">
    <cfRule type="cellIs" dxfId="666" priority="159" operator="lessThan">
      <formula>0</formula>
    </cfRule>
  </conditionalFormatting>
  <conditionalFormatting sqref="D192:AE210 D212:AE215">
    <cfRule type="cellIs" dxfId="665" priority="158" operator="lessThan">
      <formula>0</formula>
    </cfRule>
  </conditionalFormatting>
  <conditionalFormatting sqref="D291:AE291">
    <cfRule type="cellIs" dxfId="664" priority="157" operator="lessThan">
      <formula>0</formula>
    </cfRule>
  </conditionalFormatting>
  <conditionalFormatting sqref="D211:AE211">
    <cfRule type="cellIs" dxfId="663" priority="156" operator="lessThan">
      <formula>0</formula>
    </cfRule>
  </conditionalFormatting>
  <conditionalFormatting sqref="D287:AE287">
    <cfRule type="cellIs" dxfId="662" priority="155" operator="lessThan">
      <formula>0</formula>
    </cfRule>
  </conditionalFormatting>
  <conditionalFormatting sqref="D453:AE453">
    <cfRule type="cellIs" dxfId="661" priority="154" operator="lessThan">
      <formula>0</formula>
    </cfRule>
  </conditionalFormatting>
  <conditionalFormatting sqref="D453:AE453">
    <cfRule type="cellIs" dxfId="660" priority="152" operator="equal">
      <formula>0</formula>
    </cfRule>
    <cfRule type="cellIs" dxfId="659" priority="153" operator="equal">
      <formula>0</formula>
    </cfRule>
  </conditionalFormatting>
  <conditionalFormatting sqref="D597:AE597">
    <cfRule type="cellIs" dxfId="658" priority="151" operator="lessThan">
      <formula>0</formula>
    </cfRule>
  </conditionalFormatting>
  <conditionalFormatting sqref="D597:AE597">
    <cfRule type="cellIs" dxfId="657" priority="149" operator="equal">
      <formula>0</formula>
    </cfRule>
    <cfRule type="cellIs" dxfId="656" priority="150" operator="equal">
      <formula>0</formula>
    </cfRule>
  </conditionalFormatting>
  <conditionalFormatting sqref="D654:AE654">
    <cfRule type="cellIs" dxfId="655" priority="148" operator="lessThan">
      <formula>0</formula>
    </cfRule>
  </conditionalFormatting>
  <conditionalFormatting sqref="D654:AE654">
    <cfRule type="cellIs" dxfId="654" priority="146" operator="equal">
      <formula>0</formula>
    </cfRule>
    <cfRule type="cellIs" dxfId="653" priority="147" operator="equal">
      <formula>0</formula>
    </cfRule>
  </conditionalFormatting>
  <conditionalFormatting sqref="D187:AE187">
    <cfRule type="cellIs" dxfId="652" priority="145" operator="lessThan">
      <formula>0</formula>
    </cfRule>
  </conditionalFormatting>
  <conditionalFormatting sqref="D216:AE225 D227:AE270 D273:AE278 D280:AE285">
    <cfRule type="cellIs" dxfId="651" priority="144" operator="lessThan">
      <formula>0</formula>
    </cfRule>
  </conditionalFormatting>
  <conditionalFormatting sqref="D271:AE271">
    <cfRule type="cellIs" dxfId="650" priority="143" operator="lessThan">
      <formula>0</formula>
    </cfRule>
  </conditionalFormatting>
  <conditionalFormatting sqref="D226:AE226">
    <cfRule type="cellIs" dxfId="649" priority="142" operator="lessThan">
      <formula>0</formula>
    </cfRule>
  </conditionalFormatting>
  <conditionalFormatting sqref="D272:AE272">
    <cfRule type="cellIs" dxfId="648" priority="141" operator="lessThan">
      <formula>0</formula>
    </cfRule>
  </conditionalFormatting>
  <conditionalFormatting sqref="D279:AE279">
    <cfRule type="cellIs" dxfId="647" priority="140" operator="lessThan">
      <formula>0</formula>
    </cfRule>
  </conditionalFormatting>
  <conditionalFormatting sqref="D191:AE191">
    <cfRule type="cellIs" dxfId="646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5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44" priority="136" operator="lessThan">
      <formula>0</formula>
    </cfRule>
  </conditionalFormatting>
  <conditionalFormatting sqref="D367:AE367">
    <cfRule type="cellIs" dxfId="643" priority="138" operator="lessThan">
      <formula>0</formula>
    </cfRule>
  </conditionalFormatting>
  <conditionalFormatting sqref="D355:AE355">
    <cfRule type="cellIs" dxfId="642" priority="117" operator="lessThan">
      <formula>0</formula>
    </cfRule>
  </conditionalFormatting>
  <conditionalFormatting sqref="D434:AE437 D425:AE429 D431:AE431">
    <cfRule type="cellIs" dxfId="641" priority="116" operator="lessThan">
      <formula>0</formula>
    </cfRule>
  </conditionalFormatting>
  <conditionalFormatting sqref="D566:AE567">
    <cfRule type="cellIs" dxfId="640" priority="111" operator="lessThan">
      <formula>0</formula>
    </cfRule>
  </conditionalFormatting>
  <conditionalFormatting sqref="D555:AE556 D580:AE581 D574:AE577 D571:AE571 D568:AE568 D565:AE565 D562:AE562 D559:AE559">
    <cfRule type="cellIs" dxfId="639" priority="115" operator="lessThan">
      <formula>0</formula>
    </cfRule>
  </conditionalFormatting>
  <conditionalFormatting sqref="D557:AE558">
    <cfRule type="cellIs" dxfId="638" priority="114" operator="lessThan">
      <formula>0</formula>
    </cfRule>
  </conditionalFormatting>
  <conditionalFormatting sqref="D560:AE561">
    <cfRule type="cellIs" dxfId="637" priority="113" operator="lessThan">
      <formula>0</formula>
    </cfRule>
  </conditionalFormatting>
  <conditionalFormatting sqref="D563:AE564">
    <cfRule type="cellIs" dxfId="636" priority="112" operator="lessThan">
      <formula>0</formula>
    </cfRule>
  </conditionalFormatting>
  <conditionalFormatting sqref="D569:AE570">
    <cfRule type="cellIs" dxfId="635" priority="110" operator="lessThan">
      <formula>0</formula>
    </cfRule>
  </conditionalFormatting>
  <conditionalFormatting sqref="D572:AE573">
    <cfRule type="cellIs" dxfId="634" priority="109" operator="lessThan">
      <formula>0</formula>
    </cfRule>
  </conditionalFormatting>
  <conditionalFormatting sqref="D578:AE579">
    <cfRule type="cellIs" dxfId="633" priority="108" operator="lessThan">
      <formula>0</formula>
    </cfRule>
  </conditionalFormatting>
  <conditionalFormatting sqref="D585:AE586">
    <cfRule type="cellIs" dxfId="632" priority="107" operator="lessThan">
      <formula>0</formula>
    </cfRule>
  </conditionalFormatting>
  <conditionalFormatting sqref="D526:AE554">
    <cfRule type="cellIs" dxfId="631" priority="106" operator="lessThan">
      <formula>0</formula>
    </cfRule>
  </conditionalFormatting>
  <conditionalFormatting sqref="D524:AE525">
    <cfRule type="cellIs" dxfId="630" priority="105" operator="lessThan">
      <formula>0</formula>
    </cfRule>
  </conditionalFormatting>
  <conditionalFormatting sqref="D613:AE613">
    <cfRule type="cellIs" dxfId="629" priority="104" operator="lessThan">
      <formula>0</formula>
    </cfRule>
  </conditionalFormatting>
  <conditionalFormatting sqref="D637:AE638 D632:AE634 D624:AE624">
    <cfRule type="cellIs" dxfId="628" priority="103" operator="lessThan">
      <formula>0</formula>
    </cfRule>
  </conditionalFormatting>
  <conditionalFormatting sqref="D601:AE602">
    <cfRule type="cellIs" dxfId="627" priority="102" operator="lessThan">
      <formula>0</formula>
    </cfRule>
  </conditionalFormatting>
  <conditionalFormatting sqref="D603:AE603">
    <cfRule type="cellIs" dxfId="626" priority="101" operator="lessThan">
      <formula>0</formula>
    </cfRule>
  </conditionalFormatting>
  <conditionalFormatting sqref="D605:AE609">
    <cfRule type="cellIs" dxfId="625" priority="100" operator="lessThan">
      <formula>0</formula>
    </cfRule>
  </conditionalFormatting>
  <conditionalFormatting sqref="D611:AE612">
    <cfRule type="cellIs" dxfId="624" priority="99" operator="lessThan">
      <formula>0</formula>
    </cfRule>
  </conditionalFormatting>
  <conditionalFormatting sqref="D625:AE631">
    <cfRule type="cellIs" dxfId="623" priority="98" operator="lessThan">
      <formula>0</formula>
    </cfRule>
  </conditionalFormatting>
  <conditionalFormatting sqref="D635:AE636">
    <cfRule type="cellIs" dxfId="622" priority="97" operator="lessThan">
      <formula>0</formula>
    </cfRule>
  </conditionalFormatting>
  <conditionalFormatting sqref="D642:AE644">
    <cfRule type="cellIs" dxfId="621" priority="96" operator="lessThan">
      <formula>0</formula>
    </cfRule>
  </conditionalFormatting>
  <conditionalFormatting sqref="D645:AE645">
    <cfRule type="cellIs" dxfId="620" priority="95" operator="lessThan">
      <formula>0</formula>
    </cfRule>
  </conditionalFormatting>
  <conditionalFormatting sqref="D614:AE623">
    <cfRule type="cellIs" dxfId="619" priority="94" operator="lessThan">
      <formula>0</formula>
    </cfRule>
  </conditionalFormatting>
  <conditionalFormatting sqref="D659:AE659">
    <cfRule type="cellIs" dxfId="618" priority="93" operator="lessThan">
      <formula>0</formula>
    </cfRule>
  </conditionalFormatting>
  <conditionalFormatting sqref="D660:AE660">
    <cfRule type="cellIs" dxfId="617" priority="92" operator="lessThan">
      <formula>0</formula>
    </cfRule>
  </conditionalFormatting>
  <conditionalFormatting sqref="D661:AE661">
    <cfRule type="cellIs" dxfId="616" priority="91" operator="lessThan">
      <formula>0</formula>
    </cfRule>
  </conditionalFormatting>
  <conditionalFormatting sqref="C430">
    <cfRule type="cellIs" dxfId="615" priority="51" operator="lessThan">
      <formula>0</formula>
    </cfRule>
  </conditionalFormatting>
  <conditionalFormatting sqref="D430:AE430">
    <cfRule type="cellIs" dxfId="614" priority="50" operator="lessThan">
      <formula>0</formula>
    </cfRule>
  </conditionalFormatting>
  <conditionalFormatting sqref="C432:C433">
    <cfRule type="cellIs" dxfId="613" priority="49" operator="lessThan">
      <formula>0</formula>
    </cfRule>
  </conditionalFormatting>
  <conditionalFormatting sqref="D432:AE433">
    <cfRule type="cellIs" dxfId="612" priority="48" operator="lessThan">
      <formula>0</formula>
    </cfRule>
  </conditionalFormatting>
  <conditionalFormatting sqref="C441:C444">
    <cfRule type="cellIs" dxfId="611" priority="47" operator="lessThan">
      <formula>0</formula>
    </cfRule>
  </conditionalFormatting>
  <conditionalFormatting sqref="D441:AE444">
    <cfRule type="cellIs" dxfId="610" priority="46" operator="lessThan">
      <formula>0</formula>
    </cfRule>
  </conditionalFormatting>
  <conditionalFormatting sqref="C316:AE327">
    <cfRule type="cellIs" dxfId="609" priority="22" operator="lessThan">
      <formula>0</formula>
    </cfRule>
  </conditionalFormatting>
  <conditionalFormatting sqref="C329:AE340">
    <cfRule type="cellIs" dxfId="608" priority="21" operator="lessThan">
      <formula>0</formula>
    </cfRule>
  </conditionalFormatting>
  <conditionalFormatting sqref="C342:AE348">
    <cfRule type="cellIs" dxfId="607" priority="20" operator="lessThan">
      <formula>0</formula>
    </cfRule>
  </conditionalFormatting>
  <conditionalFormatting sqref="C351:AE354">
    <cfRule type="cellIs" dxfId="606" priority="19" operator="lessThan">
      <formula>0</formula>
    </cfRule>
  </conditionalFormatting>
  <conditionalFormatting sqref="C356:AE357">
    <cfRule type="cellIs" dxfId="605" priority="18" operator="lessThan">
      <formula>0</formula>
    </cfRule>
  </conditionalFormatting>
  <conditionalFormatting sqref="C360:AE363">
    <cfRule type="cellIs" dxfId="604" priority="17" operator="lessThan">
      <formula>0</formula>
    </cfRule>
  </conditionalFormatting>
  <conditionalFormatting sqref="C365:AE366">
    <cfRule type="cellIs" dxfId="603" priority="16" operator="lessThan">
      <formula>0</formula>
    </cfRule>
  </conditionalFormatting>
  <conditionalFormatting sqref="C369:AE370">
    <cfRule type="cellIs" dxfId="602" priority="15" operator="lessThan">
      <formula>0</formula>
    </cfRule>
  </conditionalFormatting>
  <conditionalFormatting sqref="C372:AE373">
    <cfRule type="cellIs" dxfId="601" priority="14" operator="lessThan">
      <formula>0</formula>
    </cfRule>
  </conditionalFormatting>
  <conditionalFormatting sqref="C375:AE376">
    <cfRule type="cellIs" dxfId="600" priority="13" operator="lessThan">
      <formula>0</formula>
    </cfRule>
  </conditionalFormatting>
  <conditionalFormatting sqref="C378:AE379">
    <cfRule type="cellIs" dxfId="599" priority="12" operator="lessThan">
      <formula>0</formula>
    </cfRule>
  </conditionalFormatting>
  <conditionalFormatting sqref="C381:AE382">
    <cfRule type="cellIs" dxfId="598" priority="11" operator="lessThan">
      <formula>0</formula>
    </cfRule>
  </conditionalFormatting>
  <conditionalFormatting sqref="C384:AE384">
    <cfRule type="cellIs" dxfId="597" priority="10" operator="lessThan">
      <formula>0</formula>
    </cfRule>
  </conditionalFormatting>
  <conditionalFormatting sqref="C386:AE390">
    <cfRule type="cellIs" dxfId="596" priority="9" operator="lessThan">
      <formula>0</formula>
    </cfRule>
  </conditionalFormatting>
  <conditionalFormatting sqref="C392:AE392">
    <cfRule type="cellIs" dxfId="595" priority="8" operator="lessThan">
      <formula>0</formula>
    </cfRule>
  </conditionalFormatting>
  <conditionalFormatting sqref="C394:AE398">
    <cfRule type="cellIs" dxfId="594" priority="7" operator="lessThan">
      <formula>0</formula>
    </cfRule>
  </conditionalFormatting>
  <conditionalFormatting sqref="C400:AE400">
    <cfRule type="cellIs" dxfId="593" priority="6" operator="lessThan">
      <formula>0</formula>
    </cfRule>
  </conditionalFormatting>
  <conditionalFormatting sqref="C402:AE406">
    <cfRule type="cellIs" dxfId="592" priority="5" operator="lessThan">
      <formula>0</formula>
    </cfRule>
  </conditionalFormatting>
  <conditionalFormatting sqref="C408:AE408">
    <cfRule type="cellIs" dxfId="591" priority="4" operator="lessThan">
      <formula>0</formula>
    </cfRule>
  </conditionalFormatting>
  <conditionalFormatting sqref="C410:AE414">
    <cfRule type="cellIs" dxfId="590" priority="3" operator="lessThan">
      <formula>0</formula>
    </cfRule>
  </conditionalFormatting>
  <conditionalFormatting sqref="C416:AE416">
    <cfRule type="cellIs" dxfId="589" priority="2" operator="lessThan">
      <formula>0</formula>
    </cfRule>
  </conditionalFormatting>
  <conditionalFormatting sqref="C418:AE423">
    <cfRule type="cellIs" dxfId="588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zoomScale="70" zoomScaleNormal="70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0">+C5+C111+C191+C297+C425</f>
        <v>38.345073922478129</v>
      </c>
      <c r="D4" s="28">
        <f t="shared" ref="D4:AE4" si="1">+D5+D111+D191+D297+D425</f>
        <v>40.289093583881908</v>
      </c>
      <c r="E4" s="28">
        <f t="shared" si="1"/>
        <v>44.321388552831252</v>
      </c>
      <c r="F4" s="28">
        <f t="shared" si="1"/>
        <v>48.009261483996553</v>
      </c>
      <c r="G4" s="28">
        <f t="shared" si="1"/>
        <v>52.130165508545296</v>
      </c>
      <c r="H4" s="28">
        <f t="shared" si="1"/>
        <v>55.405519560177488</v>
      </c>
      <c r="I4" s="28">
        <f t="shared" si="1"/>
        <v>59.120224496817883</v>
      </c>
      <c r="J4" s="28">
        <f t="shared" si="1"/>
        <v>63.425235396308722</v>
      </c>
      <c r="K4" s="28">
        <f t="shared" si="1"/>
        <v>67.680416991644961</v>
      </c>
      <c r="L4" s="28">
        <f t="shared" si="1"/>
        <v>72.648997097882315</v>
      </c>
      <c r="M4" s="28">
        <f t="shared" si="1"/>
        <v>76.441678407810414</v>
      </c>
      <c r="N4" s="28">
        <f t="shared" si="1"/>
        <v>89.374274651747271</v>
      </c>
      <c r="O4" s="28">
        <f t="shared" si="1"/>
        <v>99.51116458343715</v>
      </c>
      <c r="P4" s="28">
        <f t="shared" si="1"/>
        <v>102.97952308037424</v>
      </c>
      <c r="Q4" s="28">
        <f t="shared" si="1"/>
        <v>110.14891441635253</v>
      </c>
      <c r="R4" s="28">
        <f t="shared" si="1"/>
        <v>117.49465061721064</v>
      </c>
      <c r="S4" s="28">
        <f t="shared" si="1"/>
        <v>127.04634618121929</v>
      </c>
      <c r="T4" s="28">
        <f t="shared" si="1"/>
        <v>124.5544728853597</v>
      </c>
      <c r="U4" s="28">
        <f t="shared" si="1"/>
        <v>110.8813763453046</v>
      </c>
      <c r="V4" s="28">
        <f t="shared" si="1"/>
        <v>100.33711731768707</v>
      </c>
      <c r="W4" s="28">
        <f t="shared" si="1"/>
        <v>106.24639104310626</v>
      </c>
      <c r="X4" s="28">
        <f t="shared" si="1"/>
        <v>110.22521435636155</v>
      </c>
      <c r="Y4" s="28">
        <f t="shared" si="1"/>
        <v>113.68941480391527</v>
      </c>
      <c r="Z4" s="28">
        <f t="shared" si="1"/>
        <v>118.94358567673946</v>
      </c>
      <c r="AA4" s="28">
        <f t="shared" si="1"/>
        <v>117.57801511732401</v>
      </c>
      <c r="AB4" s="28">
        <f t="shared" si="1"/>
        <v>130.82143014832212</v>
      </c>
      <c r="AC4" s="28">
        <f t="shared" si="1"/>
        <v>137.45424451767224</v>
      </c>
      <c r="AD4" s="28">
        <f t="shared" si="1"/>
        <v>145.70072344018033</v>
      </c>
      <c r="AE4" s="28">
        <f t="shared" si="1"/>
        <v>152.20426900648451</v>
      </c>
    </row>
    <row r="5" spans="1:31" x14ac:dyDescent="0.2">
      <c r="A5" s="31" t="s">
        <v>19</v>
      </c>
      <c r="B5" s="7" t="s">
        <v>20</v>
      </c>
      <c r="C5" s="21">
        <f t="shared" ref="C5" si="2">+C7+C67+C102</f>
        <v>7.7608291781935348</v>
      </c>
      <c r="D5" s="21">
        <f t="shared" ref="D5:AE5" si="3">+D7+D67+D102</f>
        <v>7.9877417150315857</v>
      </c>
      <c r="E5" s="21">
        <f t="shared" si="3"/>
        <v>8.3985456538562762</v>
      </c>
      <c r="F5" s="21">
        <f t="shared" si="3"/>
        <v>8.5583349201152963</v>
      </c>
      <c r="G5" s="21">
        <f t="shared" si="3"/>
        <v>8.7977110700564847</v>
      </c>
      <c r="H5" s="21">
        <f t="shared" si="3"/>
        <v>9.2382844408506042</v>
      </c>
      <c r="I5" s="21">
        <f t="shared" si="3"/>
        <v>9.50085721857754</v>
      </c>
      <c r="J5" s="21">
        <f t="shared" si="3"/>
        <v>7.0939439191928439</v>
      </c>
      <c r="K5" s="21">
        <f t="shared" si="3"/>
        <v>7.1137352262990516</v>
      </c>
      <c r="L5" s="21">
        <f t="shared" si="3"/>
        <v>7.1850516224111907</v>
      </c>
      <c r="M5" s="21">
        <f t="shared" si="3"/>
        <v>7.2124994555812183</v>
      </c>
      <c r="N5" s="21">
        <f t="shared" si="3"/>
        <v>7.1593093749569761</v>
      </c>
      <c r="O5" s="21">
        <f t="shared" si="3"/>
        <v>7.1836786319205697</v>
      </c>
      <c r="P5" s="21">
        <f t="shared" si="3"/>
        <v>7.1616120533200842</v>
      </c>
      <c r="Q5" s="21">
        <f t="shared" si="3"/>
        <v>7.3271336210272207</v>
      </c>
      <c r="R5" s="21">
        <f t="shared" si="3"/>
        <v>7.2787789530756308</v>
      </c>
      <c r="S5" s="21">
        <f t="shared" si="3"/>
        <v>7.2611592905303679</v>
      </c>
      <c r="T5" s="21">
        <f t="shared" si="3"/>
        <v>10.908904403150451</v>
      </c>
      <c r="U5" s="21">
        <f t="shared" si="3"/>
        <v>8.9446969894939681</v>
      </c>
      <c r="V5" s="21">
        <f t="shared" si="3"/>
        <v>9.7493674618275659</v>
      </c>
      <c r="W5" s="21">
        <f t="shared" si="3"/>
        <v>12.820032421461868</v>
      </c>
      <c r="X5" s="21">
        <f t="shared" si="3"/>
        <v>13.281825755156202</v>
      </c>
      <c r="Y5" s="21">
        <f t="shared" si="3"/>
        <v>13.144017039176319</v>
      </c>
      <c r="Z5" s="21">
        <f t="shared" si="3"/>
        <v>13.78211448737016</v>
      </c>
      <c r="AA5" s="21">
        <f t="shared" si="3"/>
        <v>13.36438190796995</v>
      </c>
      <c r="AB5" s="21">
        <f t="shared" si="3"/>
        <v>13.228019860481222</v>
      </c>
      <c r="AC5" s="21">
        <f t="shared" si="3"/>
        <v>14.258754976065896</v>
      </c>
      <c r="AD5" s="21">
        <f t="shared" si="3"/>
        <v>13.849677575777712</v>
      </c>
      <c r="AE5" s="21">
        <f t="shared" si="3"/>
        <v>13.451960361805952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4">+C8+C17+C31+C53+C60</f>
        <v>7.7608291781935348</v>
      </c>
      <c r="D7" s="21">
        <f t="shared" ref="D7:AE7" si="5">+D8+D17+D31+D53+D60</f>
        <v>7.9877417150315857</v>
      </c>
      <c r="E7" s="21">
        <f t="shared" si="5"/>
        <v>8.3985456538562762</v>
      </c>
      <c r="F7" s="21">
        <f t="shared" si="5"/>
        <v>8.5583349201152963</v>
      </c>
      <c r="G7" s="21">
        <f t="shared" si="5"/>
        <v>8.7977110700564847</v>
      </c>
      <c r="H7" s="21">
        <f t="shared" si="5"/>
        <v>9.2382844408506042</v>
      </c>
      <c r="I7" s="21">
        <f t="shared" si="5"/>
        <v>9.50085721857754</v>
      </c>
      <c r="J7" s="21">
        <f t="shared" si="5"/>
        <v>7.0939439191928439</v>
      </c>
      <c r="K7" s="21">
        <f t="shared" si="5"/>
        <v>7.1137352262990516</v>
      </c>
      <c r="L7" s="21">
        <f t="shared" si="5"/>
        <v>7.1850516224111907</v>
      </c>
      <c r="M7" s="21">
        <f t="shared" si="5"/>
        <v>7.2124994555812183</v>
      </c>
      <c r="N7" s="21">
        <f t="shared" si="5"/>
        <v>7.1593093749569761</v>
      </c>
      <c r="O7" s="21">
        <f t="shared" si="5"/>
        <v>7.1836786319205697</v>
      </c>
      <c r="P7" s="21">
        <f t="shared" si="5"/>
        <v>7.1616120533200842</v>
      </c>
      <c r="Q7" s="21">
        <f t="shared" si="5"/>
        <v>7.3271336210272207</v>
      </c>
      <c r="R7" s="21">
        <f t="shared" si="5"/>
        <v>7.2787789530756308</v>
      </c>
      <c r="S7" s="21">
        <f t="shared" si="5"/>
        <v>7.2611592905303679</v>
      </c>
      <c r="T7" s="21">
        <f t="shared" si="5"/>
        <v>7.4572311745160533</v>
      </c>
      <c r="U7" s="21">
        <f t="shared" si="5"/>
        <v>7.5014539253761736</v>
      </c>
      <c r="V7" s="21">
        <f t="shared" si="5"/>
        <v>7.6222562888094103</v>
      </c>
      <c r="W7" s="21">
        <f t="shared" si="5"/>
        <v>7.7375732970956559</v>
      </c>
      <c r="X7" s="21">
        <f t="shared" si="5"/>
        <v>7.7501665617253179</v>
      </c>
      <c r="Y7" s="21">
        <f t="shared" si="5"/>
        <v>7.9690260343732149</v>
      </c>
      <c r="Z7" s="21">
        <f t="shared" si="5"/>
        <v>8.1936119599393642</v>
      </c>
      <c r="AA7" s="21">
        <f t="shared" si="5"/>
        <v>8.8128524534817814</v>
      </c>
      <c r="AB7" s="21">
        <f t="shared" si="5"/>
        <v>8.085539642014183</v>
      </c>
      <c r="AC7" s="21">
        <f t="shared" si="5"/>
        <v>8.3780878761223985</v>
      </c>
      <c r="AD7" s="21">
        <f t="shared" si="5"/>
        <v>8.5470529231072803</v>
      </c>
      <c r="AE7" s="21">
        <f t="shared" si="5"/>
        <v>8.3031801835932679</v>
      </c>
    </row>
    <row r="8" spans="1:31" x14ac:dyDescent="0.2">
      <c r="A8" s="13" t="s">
        <v>25</v>
      </c>
      <c r="B8" s="4" t="s">
        <v>26</v>
      </c>
      <c r="C8" s="21">
        <f t="shared" ref="C8" si="6">+C9+C13+C14</f>
        <v>2.4606235939895365E-4</v>
      </c>
      <c r="D8" s="21">
        <f t="shared" ref="D8:AE8" si="7">+D9+D13+D14</f>
        <v>1.6113833159716966E-4</v>
      </c>
      <c r="E8" s="21">
        <f t="shared" si="7"/>
        <v>9.1040349330968241E-5</v>
      </c>
      <c r="F8" s="21">
        <f t="shared" si="7"/>
        <v>1.1675459667026277E-4</v>
      </c>
      <c r="G8" s="21">
        <f t="shared" si="7"/>
        <v>1.5495277647607905E-4</v>
      </c>
      <c r="H8" s="21">
        <f t="shared" si="7"/>
        <v>1.0939686290700142E-4</v>
      </c>
      <c r="I8" s="21">
        <f t="shared" si="7"/>
        <v>3.9931607945519658E-4</v>
      </c>
      <c r="J8" s="21">
        <f t="shared" si="7"/>
        <v>1.488518600514248E-3</v>
      </c>
      <c r="K8" s="21">
        <f t="shared" si="7"/>
        <v>5.5816109674707232E-3</v>
      </c>
      <c r="L8" s="21">
        <f t="shared" si="7"/>
        <v>8.2796154349409207E-3</v>
      </c>
      <c r="M8" s="21">
        <f t="shared" si="7"/>
        <v>1.0974472234244324E-2</v>
      </c>
      <c r="N8" s="21">
        <f t="shared" si="7"/>
        <v>1.23057285874223E-2</v>
      </c>
      <c r="O8" s="21">
        <f t="shared" si="7"/>
        <v>1.1669577626441351E-2</v>
      </c>
      <c r="P8" s="21">
        <f t="shared" si="7"/>
        <v>1.5606046571928838E-2</v>
      </c>
      <c r="Q8" s="21">
        <f t="shared" si="7"/>
        <v>1.2671404624174884E-2</v>
      </c>
      <c r="R8" s="21">
        <f t="shared" si="7"/>
        <v>1.1617958279995094E-2</v>
      </c>
      <c r="S8" s="21">
        <f t="shared" si="7"/>
        <v>6.3988169365343872E-3</v>
      </c>
      <c r="T8" s="21">
        <f t="shared" si="7"/>
        <v>2.4046665568253855E-2</v>
      </c>
      <c r="U8" s="21">
        <f t="shared" si="7"/>
        <v>1.7594018392030127E-2</v>
      </c>
      <c r="V8" s="21">
        <f t="shared" si="7"/>
        <v>1.2643093148440084E-2</v>
      </c>
      <c r="W8" s="21">
        <f t="shared" si="7"/>
        <v>1.5040107566865206E-2</v>
      </c>
      <c r="X8" s="21">
        <f t="shared" si="7"/>
        <v>1.3608224652037816E-2</v>
      </c>
      <c r="Y8" s="21">
        <f t="shared" si="7"/>
        <v>1.551903603016447E-2</v>
      </c>
      <c r="Z8" s="21">
        <f t="shared" si="7"/>
        <v>7.6100725496531536E-3</v>
      </c>
      <c r="AA8" s="21">
        <f t="shared" si="7"/>
        <v>1.8791689539303963E-2</v>
      </c>
      <c r="AB8" s="21">
        <f t="shared" si="7"/>
        <v>4.1434876882570207E-2</v>
      </c>
      <c r="AC8" s="21">
        <f t="shared" si="7"/>
        <v>2.8000625002564356E-2</v>
      </c>
      <c r="AD8" s="21">
        <f t="shared" si="7"/>
        <v>2.584256081748279E-2</v>
      </c>
      <c r="AE8" s="21">
        <f t="shared" si="7"/>
        <v>1.3241896685098689E-2</v>
      </c>
    </row>
    <row r="9" spans="1:31" x14ac:dyDescent="0.2">
      <c r="A9" s="13" t="s">
        <v>27</v>
      </c>
      <c r="B9" s="4" t="s">
        <v>28</v>
      </c>
      <c r="C9" s="21">
        <f t="shared" ref="C9" si="8">+C10+C11+C12</f>
        <v>2.4606235939895365E-4</v>
      </c>
      <c r="D9" s="21">
        <f t="shared" ref="D9:AE9" si="9">+D10+D11+D12</f>
        <v>1.6113833159716966E-4</v>
      </c>
      <c r="E9" s="21">
        <f t="shared" si="9"/>
        <v>9.1040349330968241E-5</v>
      </c>
      <c r="F9" s="21">
        <f t="shared" si="9"/>
        <v>1.1675459667026277E-4</v>
      </c>
      <c r="G9" s="21">
        <f t="shared" si="9"/>
        <v>1.5495277647607905E-4</v>
      </c>
      <c r="H9" s="21">
        <f t="shared" si="9"/>
        <v>1.0939686290700142E-4</v>
      </c>
      <c r="I9" s="21">
        <f t="shared" si="9"/>
        <v>3.9931607945519658E-4</v>
      </c>
      <c r="J9" s="21">
        <f t="shared" si="9"/>
        <v>1.488518600514248E-3</v>
      </c>
      <c r="K9" s="21">
        <f t="shared" si="9"/>
        <v>5.5816109674707232E-3</v>
      </c>
      <c r="L9" s="21">
        <f t="shared" si="9"/>
        <v>8.2796154349409207E-3</v>
      </c>
      <c r="M9" s="21">
        <f t="shared" si="9"/>
        <v>1.0974472234244324E-2</v>
      </c>
      <c r="N9" s="21">
        <f t="shared" si="9"/>
        <v>1.23057285874223E-2</v>
      </c>
      <c r="O9" s="21">
        <f t="shared" si="9"/>
        <v>1.1669577626441351E-2</v>
      </c>
      <c r="P9" s="21">
        <f t="shared" si="9"/>
        <v>1.5606046571928838E-2</v>
      </c>
      <c r="Q9" s="21">
        <f t="shared" si="9"/>
        <v>1.2671404624174884E-2</v>
      </c>
      <c r="R9" s="21">
        <f t="shared" si="9"/>
        <v>1.1617958279995094E-2</v>
      </c>
      <c r="S9" s="21">
        <f t="shared" si="9"/>
        <v>6.3988169365343872E-3</v>
      </c>
      <c r="T9" s="21">
        <f t="shared" si="9"/>
        <v>2.4046665568253855E-2</v>
      </c>
      <c r="U9" s="21">
        <f t="shared" si="9"/>
        <v>1.7594018392030127E-2</v>
      </c>
      <c r="V9" s="21">
        <f t="shared" si="9"/>
        <v>1.2643093148440084E-2</v>
      </c>
      <c r="W9" s="21">
        <f t="shared" si="9"/>
        <v>1.5040107566865206E-2</v>
      </c>
      <c r="X9" s="21">
        <f t="shared" si="9"/>
        <v>1.3608224652037816E-2</v>
      </c>
      <c r="Y9" s="21">
        <f t="shared" si="9"/>
        <v>1.551903603016447E-2</v>
      </c>
      <c r="Z9" s="21">
        <f t="shared" si="9"/>
        <v>7.6100725496531536E-3</v>
      </c>
      <c r="AA9" s="21">
        <f t="shared" si="9"/>
        <v>1.8791689539303963E-2</v>
      </c>
      <c r="AB9" s="21">
        <f t="shared" si="9"/>
        <v>4.1434876882570207E-2</v>
      </c>
      <c r="AC9" s="21">
        <f t="shared" si="9"/>
        <v>2.8000625002564356E-2</v>
      </c>
      <c r="AD9" s="21">
        <f t="shared" si="9"/>
        <v>2.584256081748279E-2</v>
      </c>
      <c r="AE9" s="21">
        <f t="shared" si="9"/>
        <v>1.3241896685098689E-2</v>
      </c>
    </row>
    <row r="10" spans="1:31" x14ac:dyDescent="0.2">
      <c r="A10" s="13" t="s">
        <v>29</v>
      </c>
      <c r="B10" s="4" t="s">
        <v>30</v>
      </c>
      <c r="C10" s="94">
        <v>2.4606235939895365E-4</v>
      </c>
      <c r="D10" s="94">
        <v>1.6113833159716966E-4</v>
      </c>
      <c r="E10" s="94">
        <v>9.1040349330968241E-5</v>
      </c>
      <c r="F10" s="94">
        <v>1.1675459667026277E-4</v>
      </c>
      <c r="G10" s="94">
        <v>1.5495277647607905E-4</v>
      </c>
      <c r="H10" s="94">
        <v>1.0939686290700142E-4</v>
      </c>
      <c r="I10" s="94">
        <v>3.9931607945519658E-4</v>
      </c>
      <c r="J10" s="94">
        <v>1.488518600514248E-3</v>
      </c>
      <c r="K10" s="94">
        <v>5.5816109674707232E-3</v>
      </c>
      <c r="L10" s="94">
        <v>8.2796154349409207E-3</v>
      </c>
      <c r="M10" s="94">
        <v>1.0974472234244324E-2</v>
      </c>
      <c r="N10" s="94">
        <v>1.23057285874223E-2</v>
      </c>
      <c r="O10" s="94">
        <v>1.1669577626441351E-2</v>
      </c>
      <c r="P10" s="94">
        <v>1.5606046571928838E-2</v>
      </c>
      <c r="Q10" s="94">
        <v>1.2671404624174884E-2</v>
      </c>
      <c r="R10" s="94">
        <v>1.1617958279995094E-2</v>
      </c>
      <c r="S10" s="94">
        <v>6.3988169365343872E-3</v>
      </c>
      <c r="T10" s="94">
        <v>2.4046665568253855E-2</v>
      </c>
      <c r="U10" s="94">
        <v>1.7594018392030127E-2</v>
      </c>
      <c r="V10" s="94">
        <v>1.2643093148440084E-2</v>
      </c>
      <c r="W10" s="94">
        <v>1.5040107566865206E-2</v>
      </c>
      <c r="X10" s="94">
        <v>1.3608224652037816E-2</v>
      </c>
      <c r="Y10" s="94">
        <v>1.551903603016447E-2</v>
      </c>
      <c r="Z10" s="94">
        <v>7.6100725496531536E-3</v>
      </c>
      <c r="AA10" s="94">
        <v>1.8791689539303963E-2</v>
      </c>
      <c r="AB10" s="94">
        <v>4.1434876882570207E-2</v>
      </c>
      <c r="AC10" s="94">
        <v>2.8000625002564356E-2</v>
      </c>
      <c r="AD10" s="94">
        <v>2.584256081748279E-2</v>
      </c>
      <c r="AE10" s="94">
        <v>1.3241896685098689E-2</v>
      </c>
    </row>
    <row r="11" spans="1:31" x14ac:dyDescent="0.2">
      <c r="A11" s="13" t="s">
        <v>31</v>
      </c>
      <c r="B11" s="4" t="s">
        <v>32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4">
        <v>0</v>
      </c>
      <c r="Z11" s="94">
        <v>0</v>
      </c>
      <c r="AA11" s="94">
        <v>0</v>
      </c>
      <c r="AB11" s="94">
        <v>0</v>
      </c>
      <c r="AC11" s="94">
        <v>0</v>
      </c>
      <c r="AD11" s="94">
        <v>0</v>
      </c>
      <c r="AE11" s="94">
        <v>0</v>
      </c>
    </row>
    <row r="12" spans="1:31" x14ac:dyDescent="0.2">
      <c r="A12" s="13" t="s">
        <v>33</v>
      </c>
      <c r="B12" s="4" t="s">
        <v>34</v>
      </c>
      <c r="C12" s="94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4">
        <v>0</v>
      </c>
      <c r="Z12" s="94">
        <v>0</v>
      </c>
      <c r="AA12" s="94">
        <v>0</v>
      </c>
      <c r="AB12" s="94">
        <v>0</v>
      </c>
      <c r="AC12" s="94">
        <v>0</v>
      </c>
      <c r="AD12" s="94">
        <v>0</v>
      </c>
      <c r="AE12" s="94">
        <v>0</v>
      </c>
    </row>
    <row r="13" spans="1:31" x14ac:dyDescent="0.2">
      <c r="A13" s="13" t="s">
        <v>35</v>
      </c>
      <c r="B13" s="4" t="s">
        <v>36</v>
      </c>
      <c r="C13" s="94">
        <v>0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4">
        <v>0</v>
      </c>
      <c r="AA13" s="94">
        <v>0</v>
      </c>
      <c r="AB13" s="94">
        <v>0</v>
      </c>
      <c r="AC13" s="94">
        <v>0</v>
      </c>
      <c r="AD13" s="94">
        <v>0</v>
      </c>
      <c r="AE13" s="94">
        <v>0</v>
      </c>
    </row>
    <row r="14" spans="1:31" x14ac:dyDescent="0.2">
      <c r="A14" s="13" t="s">
        <v>37</v>
      </c>
      <c r="B14" s="4" t="s">
        <v>38</v>
      </c>
      <c r="C14" s="21">
        <f t="shared" ref="C14" si="10">+C15+C16</f>
        <v>0</v>
      </c>
      <c r="D14" s="21">
        <f t="shared" ref="D14:AE14" si="11">+D15+D16</f>
        <v>0</v>
      </c>
      <c r="E14" s="21">
        <f t="shared" si="11"/>
        <v>0</v>
      </c>
      <c r="F14" s="21">
        <f t="shared" si="11"/>
        <v>0</v>
      </c>
      <c r="G14" s="21">
        <f t="shared" si="11"/>
        <v>0</v>
      </c>
      <c r="H14" s="21">
        <f t="shared" si="11"/>
        <v>0</v>
      </c>
      <c r="I14" s="21">
        <f t="shared" si="11"/>
        <v>0</v>
      </c>
      <c r="J14" s="21">
        <f t="shared" si="11"/>
        <v>0</v>
      </c>
      <c r="K14" s="21">
        <f t="shared" si="11"/>
        <v>0</v>
      </c>
      <c r="L14" s="21">
        <f t="shared" si="11"/>
        <v>0</v>
      </c>
      <c r="M14" s="21">
        <f t="shared" si="11"/>
        <v>0</v>
      </c>
      <c r="N14" s="21">
        <f t="shared" si="11"/>
        <v>0</v>
      </c>
      <c r="O14" s="21">
        <f t="shared" si="11"/>
        <v>0</v>
      </c>
      <c r="P14" s="21">
        <f t="shared" si="11"/>
        <v>0</v>
      </c>
      <c r="Q14" s="21">
        <f t="shared" si="11"/>
        <v>0</v>
      </c>
      <c r="R14" s="21">
        <f t="shared" si="11"/>
        <v>0</v>
      </c>
      <c r="S14" s="21">
        <f t="shared" si="11"/>
        <v>0</v>
      </c>
      <c r="T14" s="21">
        <f t="shared" si="11"/>
        <v>0</v>
      </c>
      <c r="U14" s="21">
        <f t="shared" si="11"/>
        <v>0</v>
      </c>
      <c r="V14" s="21">
        <f t="shared" si="11"/>
        <v>0</v>
      </c>
      <c r="W14" s="21">
        <f t="shared" si="11"/>
        <v>0</v>
      </c>
      <c r="X14" s="21">
        <f t="shared" si="11"/>
        <v>0</v>
      </c>
      <c r="Y14" s="21">
        <f t="shared" si="11"/>
        <v>0</v>
      </c>
      <c r="Z14" s="21">
        <f t="shared" si="11"/>
        <v>0</v>
      </c>
      <c r="AA14" s="21">
        <f t="shared" si="11"/>
        <v>0</v>
      </c>
      <c r="AB14" s="21">
        <f t="shared" si="11"/>
        <v>0</v>
      </c>
      <c r="AC14" s="21">
        <f t="shared" si="11"/>
        <v>0</v>
      </c>
      <c r="AD14" s="21">
        <f t="shared" si="11"/>
        <v>0</v>
      </c>
      <c r="AE14" s="21">
        <f t="shared" si="11"/>
        <v>0</v>
      </c>
    </row>
    <row r="15" spans="1:31" x14ac:dyDescent="0.2">
      <c r="A15" s="13" t="s">
        <v>39</v>
      </c>
      <c r="B15" s="4" t="s">
        <v>40</v>
      </c>
      <c r="C15" s="94">
        <v>0</v>
      </c>
      <c r="D15" s="94">
        <v>0</v>
      </c>
      <c r="E15" s="94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0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94">
        <v>0</v>
      </c>
    </row>
    <row r="16" spans="1:31" x14ac:dyDescent="0.2">
      <c r="A16" s="13" t="s">
        <v>41</v>
      </c>
      <c r="B16" s="4" t="s">
        <v>42</v>
      </c>
      <c r="C16" s="94">
        <v>0</v>
      </c>
      <c r="D16" s="94">
        <v>0</v>
      </c>
      <c r="E16" s="94">
        <v>0</v>
      </c>
      <c r="F16" s="94">
        <v>0</v>
      </c>
      <c r="G16" s="94">
        <v>0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  <c r="N16" s="94">
        <v>0</v>
      </c>
      <c r="O16" s="94">
        <v>0</v>
      </c>
      <c r="P16" s="94">
        <v>0</v>
      </c>
      <c r="Q16" s="94">
        <v>0</v>
      </c>
      <c r="R16" s="94">
        <v>0</v>
      </c>
      <c r="S16" s="94">
        <v>0</v>
      </c>
      <c r="T16" s="94">
        <v>0</v>
      </c>
      <c r="U16" s="94">
        <v>0</v>
      </c>
      <c r="V16" s="94">
        <v>0</v>
      </c>
      <c r="W16" s="94">
        <v>0</v>
      </c>
      <c r="X16" s="94">
        <v>0</v>
      </c>
      <c r="Y16" s="94">
        <v>0</v>
      </c>
      <c r="Z16" s="94">
        <v>0</v>
      </c>
      <c r="AA16" s="94">
        <v>0</v>
      </c>
      <c r="AB16" s="94">
        <v>0</v>
      </c>
      <c r="AC16" s="94">
        <v>0</v>
      </c>
      <c r="AD16" s="94">
        <v>0</v>
      </c>
      <c r="AE16" s="94">
        <v>0</v>
      </c>
    </row>
    <row r="17" spans="1:31" x14ac:dyDescent="0.2">
      <c r="A17" s="13" t="s">
        <v>43</v>
      </c>
      <c r="B17" s="4" t="s">
        <v>44</v>
      </c>
      <c r="C17" s="79">
        <f t="shared" ref="C17" si="12">+C18+C19+C20+C21+C22+C23+C24+C25+C26+C27+C28+C29+C30</f>
        <v>0.25059625229436983</v>
      </c>
      <c r="D17" s="79">
        <f t="shared" ref="D17:AE17" si="13">+D18+D19+D20+D21+D22+D23+D24+D25+D26+D27+D28+D29+D30</f>
        <v>0.26198592065826765</v>
      </c>
      <c r="E17" s="79">
        <f t="shared" si="13"/>
        <v>0.33072800543691361</v>
      </c>
      <c r="F17" s="79">
        <f t="shared" si="13"/>
        <v>0.31435887506250154</v>
      </c>
      <c r="G17" s="79">
        <f t="shared" si="13"/>
        <v>0.299781729762297</v>
      </c>
      <c r="H17" s="79">
        <f t="shared" si="13"/>
        <v>0.3438264800654538</v>
      </c>
      <c r="I17" s="79">
        <f t="shared" si="13"/>
        <v>0.37253390804552922</v>
      </c>
      <c r="J17" s="79">
        <f t="shared" si="13"/>
        <v>0.47072660357324525</v>
      </c>
      <c r="K17" s="79">
        <f t="shared" si="13"/>
        <v>0.37971751100090112</v>
      </c>
      <c r="L17" s="79">
        <f t="shared" si="13"/>
        <v>0.38140183695077606</v>
      </c>
      <c r="M17" s="79">
        <f t="shared" si="13"/>
        <v>0.37592223891249782</v>
      </c>
      <c r="N17" s="79">
        <f t="shared" si="13"/>
        <v>0.40942236736856086</v>
      </c>
      <c r="O17" s="79">
        <f t="shared" si="13"/>
        <v>0.39200881784804503</v>
      </c>
      <c r="P17" s="79">
        <f t="shared" si="13"/>
        <v>0.37549888899047917</v>
      </c>
      <c r="Q17" s="79">
        <f t="shared" si="13"/>
        <v>0.38367153878879873</v>
      </c>
      <c r="R17" s="79">
        <f t="shared" si="13"/>
        <v>0.3720029900039088</v>
      </c>
      <c r="S17" s="79">
        <f t="shared" si="13"/>
        <v>0.360236638292667</v>
      </c>
      <c r="T17" s="79">
        <f t="shared" si="13"/>
        <v>0.40567865627633981</v>
      </c>
      <c r="U17" s="79">
        <f t="shared" si="13"/>
        <v>0.39518468626823977</v>
      </c>
      <c r="V17" s="79">
        <f t="shared" si="13"/>
        <v>0.34932392125988143</v>
      </c>
      <c r="W17" s="79">
        <f t="shared" si="13"/>
        <v>0.31859485873654947</v>
      </c>
      <c r="X17" s="79">
        <f t="shared" si="13"/>
        <v>0.3444832162324355</v>
      </c>
      <c r="Y17" s="79">
        <f t="shared" si="13"/>
        <v>0.35176869235186004</v>
      </c>
      <c r="Z17" s="79">
        <f t="shared" si="13"/>
        <v>0.36934333312263717</v>
      </c>
      <c r="AA17" s="79">
        <f t="shared" si="13"/>
        <v>0.38199072032904757</v>
      </c>
      <c r="AB17" s="79">
        <f t="shared" si="13"/>
        <v>0.38789301958025313</v>
      </c>
      <c r="AC17" s="79">
        <f t="shared" si="13"/>
        <v>0.44256091174883455</v>
      </c>
      <c r="AD17" s="79">
        <f t="shared" si="13"/>
        <v>0.4443895668652923</v>
      </c>
      <c r="AE17" s="79">
        <f t="shared" si="13"/>
        <v>0.44417637946446098</v>
      </c>
    </row>
    <row r="18" spans="1:31" x14ac:dyDescent="0.2">
      <c r="A18" s="13" t="s">
        <v>45</v>
      </c>
      <c r="B18" s="4" t="s">
        <v>46</v>
      </c>
      <c r="C18" s="94">
        <v>5.8441672764274471E-4</v>
      </c>
      <c r="D18" s="94">
        <v>4.1275722590998227E-4</v>
      </c>
      <c r="E18" s="94">
        <v>5.2442837037364914E-4</v>
      </c>
      <c r="F18" s="94">
        <v>5.1531346296553265E-4</v>
      </c>
      <c r="G18" s="94">
        <v>5.6447659091087639E-4</v>
      </c>
      <c r="H18" s="94">
        <v>5.0801862134126474E-4</v>
      </c>
      <c r="I18" s="94">
        <v>4.4118614669075366E-4</v>
      </c>
      <c r="J18" s="94">
        <v>9.3144458063410809E-4</v>
      </c>
      <c r="K18" s="94">
        <v>1.2095054613323151E-3</v>
      </c>
      <c r="L18" s="94">
        <v>1.7977867028112758E-3</v>
      </c>
      <c r="M18" s="94">
        <v>2.748658725338526E-3</v>
      </c>
      <c r="N18" s="94">
        <v>6.5750882990788448E-3</v>
      </c>
      <c r="O18" s="94">
        <v>8.36899058668885E-3</v>
      </c>
      <c r="P18" s="94">
        <v>7.5204901302375754E-3</v>
      </c>
      <c r="Q18" s="94">
        <v>6.6748336510453025E-3</v>
      </c>
      <c r="R18" s="94">
        <v>6.2087158985186354E-3</v>
      </c>
      <c r="S18" s="94">
        <v>3.1520445864845221E-3</v>
      </c>
      <c r="T18" s="94">
        <v>4.4726160114930708E-3</v>
      </c>
      <c r="U18" s="94">
        <v>2.2950372709701207E-3</v>
      </c>
      <c r="V18" s="94">
        <v>2.8292771492001937E-3</v>
      </c>
      <c r="W18" s="94">
        <v>4.8544522617718325E-4</v>
      </c>
      <c r="X18" s="94">
        <v>3.1984976693816389E-4</v>
      </c>
      <c r="Y18" s="94">
        <v>2.2832954626688369E-4</v>
      </c>
      <c r="Z18" s="94">
        <v>1.5477112919236316E-4</v>
      </c>
      <c r="AA18" s="94">
        <v>1.5670424260417358E-3</v>
      </c>
      <c r="AB18" s="94">
        <v>1.4213691759783025E-3</v>
      </c>
      <c r="AC18" s="94">
        <v>6.88011973104234E-4</v>
      </c>
      <c r="AD18" s="94">
        <v>7.0020603577808653E-4</v>
      </c>
      <c r="AE18" s="94">
        <v>6.289664169495992E-4</v>
      </c>
    </row>
    <row r="19" spans="1:31" x14ac:dyDescent="0.2">
      <c r="A19" s="13" t="s">
        <v>47</v>
      </c>
      <c r="B19" s="4" t="s">
        <v>48</v>
      </c>
      <c r="C19" s="94">
        <v>0</v>
      </c>
      <c r="D19" s="94">
        <v>0</v>
      </c>
      <c r="E19" s="94">
        <v>0</v>
      </c>
      <c r="F19" s="94">
        <v>0</v>
      </c>
      <c r="G19" s="94">
        <v>0</v>
      </c>
      <c r="H19" s="94">
        <v>0</v>
      </c>
      <c r="I19" s="94">
        <v>0</v>
      </c>
      <c r="J19" s="94">
        <v>0</v>
      </c>
      <c r="K19" s="94">
        <v>0</v>
      </c>
      <c r="L19" s="94">
        <v>0</v>
      </c>
      <c r="M19" s="94">
        <v>0</v>
      </c>
      <c r="N19" s="94">
        <v>0</v>
      </c>
      <c r="O19" s="94">
        <v>0</v>
      </c>
      <c r="P19" s="94">
        <v>0</v>
      </c>
      <c r="Q19" s="94">
        <v>0</v>
      </c>
      <c r="R19" s="94">
        <v>0</v>
      </c>
      <c r="S19" s="94">
        <v>0</v>
      </c>
      <c r="T19" s="94">
        <v>0</v>
      </c>
      <c r="U19" s="94">
        <v>0</v>
      </c>
      <c r="V19" s="94">
        <v>0</v>
      </c>
      <c r="W19" s="94">
        <v>0</v>
      </c>
      <c r="X19" s="94">
        <v>0</v>
      </c>
      <c r="Y19" s="94">
        <v>0</v>
      </c>
      <c r="Z19" s="94">
        <v>0</v>
      </c>
      <c r="AA19" s="94">
        <v>0</v>
      </c>
      <c r="AB19" s="94">
        <v>0</v>
      </c>
      <c r="AC19" s="94">
        <v>0</v>
      </c>
      <c r="AD19" s="94">
        <v>0</v>
      </c>
      <c r="AE19" s="94">
        <v>0</v>
      </c>
    </row>
    <row r="20" spans="1:31" x14ac:dyDescent="0.2">
      <c r="A20" s="13" t="s">
        <v>49</v>
      </c>
      <c r="B20" s="4" t="s">
        <v>50</v>
      </c>
      <c r="C20" s="94">
        <v>0</v>
      </c>
      <c r="D20" s="94">
        <v>0</v>
      </c>
      <c r="E20" s="94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</v>
      </c>
      <c r="W20" s="94">
        <v>0</v>
      </c>
      <c r="X20" s="94">
        <v>0</v>
      </c>
      <c r="Y20" s="94">
        <v>0</v>
      </c>
      <c r="Z20" s="94">
        <v>0</v>
      </c>
      <c r="AA20" s="94">
        <v>0</v>
      </c>
      <c r="AB20" s="94">
        <v>0</v>
      </c>
      <c r="AC20" s="94">
        <v>0</v>
      </c>
      <c r="AD20" s="94">
        <v>0</v>
      </c>
      <c r="AE20" s="94">
        <v>0</v>
      </c>
    </row>
    <row r="21" spans="1:31" x14ac:dyDescent="0.2">
      <c r="A21" s="13" t="s">
        <v>51</v>
      </c>
      <c r="B21" s="4" t="s">
        <v>52</v>
      </c>
      <c r="C21" s="94">
        <v>7.6454107238802402E-2</v>
      </c>
      <c r="D21" s="94">
        <v>8.2788109541307192E-2</v>
      </c>
      <c r="E21" s="94">
        <v>8.5619963609615962E-2</v>
      </c>
      <c r="F21" s="94">
        <v>5.3658573711601099E-2</v>
      </c>
      <c r="G21" s="94">
        <v>5.6712362406761301E-2</v>
      </c>
      <c r="H21" s="94">
        <v>6.1761887695188818E-2</v>
      </c>
      <c r="I21" s="94">
        <v>5.219155350989621E-2</v>
      </c>
      <c r="J21" s="94">
        <v>4.2268018555679257E-2</v>
      </c>
      <c r="K21" s="94">
        <v>4.9965601455812532E-2</v>
      </c>
      <c r="L21" s="94">
        <v>5.915965209999921E-2</v>
      </c>
      <c r="M21" s="94">
        <v>7.7428029532367534E-2</v>
      </c>
      <c r="N21" s="94">
        <v>6.4727178588731227E-2</v>
      </c>
      <c r="O21" s="94">
        <v>6.8232490289487399E-2</v>
      </c>
      <c r="P21" s="94">
        <v>5.1460340496582803E-2</v>
      </c>
      <c r="Q21" s="94">
        <v>6.1516869569195783E-2</v>
      </c>
      <c r="R21" s="94">
        <v>6.955690710990578E-2</v>
      </c>
      <c r="S21" s="94">
        <v>5.8443501116684053E-2</v>
      </c>
      <c r="T21" s="94">
        <v>6.7452374798655235E-2</v>
      </c>
      <c r="U21" s="94">
        <v>7.0710884220457043E-2</v>
      </c>
      <c r="V21" s="94">
        <v>7.0970399939550774E-2</v>
      </c>
      <c r="W21" s="94">
        <v>6.2170014832482585E-2</v>
      </c>
      <c r="X21" s="94">
        <v>7.3114110255474998E-2</v>
      </c>
      <c r="Y21" s="94">
        <v>7.5937967032765841E-2</v>
      </c>
      <c r="Z21" s="94">
        <v>7.7726424044802206E-2</v>
      </c>
      <c r="AA21" s="94">
        <v>8.5102651994549958E-2</v>
      </c>
      <c r="AB21" s="94">
        <v>8.9604343400619374E-2</v>
      </c>
      <c r="AC21" s="94">
        <v>0.16639674699446744</v>
      </c>
      <c r="AD21" s="94">
        <v>0.16877239069539371</v>
      </c>
      <c r="AE21" s="94">
        <v>0.17184118934419976</v>
      </c>
    </row>
    <row r="22" spans="1:31" x14ac:dyDescent="0.2">
      <c r="A22" s="13" t="s">
        <v>53</v>
      </c>
      <c r="B22" s="4" t="s">
        <v>54</v>
      </c>
      <c r="C22" s="94">
        <v>0</v>
      </c>
      <c r="D22" s="94">
        <v>0</v>
      </c>
      <c r="E22" s="94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3.1748021701982146E-5</v>
      </c>
      <c r="P22" s="94">
        <v>0</v>
      </c>
      <c r="Q22" s="94">
        <v>0</v>
      </c>
      <c r="R22" s="94">
        <v>0</v>
      </c>
      <c r="S22" s="94">
        <v>3.2177643477744078E-5</v>
      </c>
      <c r="T22" s="94">
        <v>0</v>
      </c>
      <c r="U22" s="94">
        <v>0</v>
      </c>
      <c r="V22" s="94">
        <v>0</v>
      </c>
      <c r="W22" s="94">
        <v>0</v>
      </c>
      <c r="X22" s="94">
        <v>0</v>
      </c>
      <c r="Y22" s="94">
        <v>0</v>
      </c>
      <c r="Z22" s="94">
        <v>0</v>
      </c>
      <c r="AA22" s="94">
        <v>4.9739950436752263E-5</v>
      </c>
      <c r="AB22" s="94">
        <v>3.7069138443419415E-4</v>
      </c>
      <c r="AC22" s="94">
        <v>5.4091956535940964E-5</v>
      </c>
      <c r="AD22" s="94">
        <v>4.7386011172481396E-4</v>
      </c>
      <c r="AE22" s="94">
        <v>0</v>
      </c>
    </row>
    <row r="23" spans="1:31" x14ac:dyDescent="0.2">
      <c r="A23" s="13" t="s">
        <v>55</v>
      </c>
      <c r="B23" s="4" t="s">
        <v>56</v>
      </c>
      <c r="C23" s="94">
        <v>1.5345282072190497E-2</v>
      </c>
      <c r="D23" s="94">
        <v>1.3944145070156564E-2</v>
      </c>
      <c r="E23" s="94">
        <v>1.9338858862166412E-2</v>
      </c>
      <c r="F23" s="94">
        <v>1.7665181738805973E-2</v>
      </c>
      <c r="G23" s="94">
        <v>1.4278686097953972E-2</v>
      </c>
      <c r="H23" s="94">
        <v>1.5334375103943447E-2</v>
      </c>
      <c r="I23" s="94">
        <v>1.5821432697900432E-2</v>
      </c>
      <c r="J23" s="94">
        <v>1.8802126246518138E-2</v>
      </c>
      <c r="K23" s="94">
        <v>1.4310656778750104E-2</v>
      </c>
      <c r="L23" s="94">
        <v>1.766781772736566E-2</v>
      </c>
      <c r="M23" s="94">
        <v>1.933677667725359E-2</v>
      </c>
      <c r="N23" s="94">
        <v>1.6793641889903586E-2</v>
      </c>
      <c r="O23" s="94">
        <v>1.4940951016480917E-2</v>
      </c>
      <c r="P23" s="94">
        <v>1.8762053591391235E-2</v>
      </c>
      <c r="Q23" s="94">
        <v>2.2077665264408134E-2</v>
      </c>
      <c r="R23" s="94">
        <v>1.6972850598444153E-2</v>
      </c>
      <c r="S23" s="94">
        <v>1.9312747353228219E-2</v>
      </c>
      <c r="T23" s="94">
        <v>2.0321555790528936E-2</v>
      </c>
      <c r="U23" s="94">
        <v>2.3939596467410198E-2</v>
      </c>
      <c r="V23" s="94">
        <v>9.1195273265669858E-3</v>
      </c>
      <c r="W23" s="94">
        <v>8.5527093193136124E-3</v>
      </c>
      <c r="X23" s="94">
        <v>3.9747233946126346E-3</v>
      </c>
      <c r="Y23" s="94">
        <v>4.4491065380077013E-3</v>
      </c>
      <c r="Z23" s="94">
        <v>3.1203659374870927E-3</v>
      </c>
      <c r="AA23" s="94">
        <v>3.4363971249319735E-3</v>
      </c>
      <c r="AB23" s="94">
        <v>4.7195102156012068E-4</v>
      </c>
      <c r="AC23" s="94">
        <v>8.0362184861924521E-3</v>
      </c>
      <c r="AD23" s="94">
        <v>3.507335247925532E-3</v>
      </c>
      <c r="AE23" s="94">
        <v>2.542258411513561E-3</v>
      </c>
    </row>
    <row r="24" spans="1:31" x14ac:dyDescent="0.2">
      <c r="A24" s="13" t="s">
        <v>57</v>
      </c>
      <c r="B24" s="4" t="s">
        <v>58</v>
      </c>
      <c r="C24" s="94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</v>
      </c>
      <c r="AA24" s="94">
        <v>0</v>
      </c>
      <c r="AB24" s="94">
        <v>0</v>
      </c>
      <c r="AC24" s="94">
        <v>0</v>
      </c>
      <c r="AD24" s="94">
        <v>0</v>
      </c>
      <c r="AE24" s="94">
        <v>0</v>
      </c>
    </row>
    <row r="25" spans="1:31" x14ac:dyDescent="0.2">
      <c r="A25" s="13" t="s">
        <v>59</v>
      </c>
      <c r="B25" s="4" t="s">
        <v>60</v>
      </c>
      <c r="C25" s="94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0</v>
      </c>
      <c r="AD25" s="94">
        <v>0</v>
      </c>
      <c r="AE25" s="94">
        <v>0</v>
      </c>
    </row>
    <row r="26" spans="1:31" x14ac:dyDescent="0.2">
      <c r="A26" s="13" t="s">
        <v>61</v>
      </c>
      <c r="B26" s="4" t="s">
        <v>62</v>
      </c>
      <c r="C26" s="94">
        <v>1.0504531595914846E-2</v>
      </c>
      <c r="D26" s="94">
        <v>9.8601551702328042E-3</v>
      </c>
      <c r="E26" s="94">
        <v>1.1939609692545356E-2</v>
      </c>
      <c r="F26" s="94">
        <v>1.6397446966011718E-2</v>
      </c>
      <c r="G26" s="94">
        <v>1.3160090424089513E-2</v>
      </c>
      <c r="H26" s="94">
        <v>1.3710886412512894E-2</v>
      </c>
      <c r="I26" s="94">
        <v>1.2272700495761603E-2</v>
      </c>
      <c r="J26" s="94">
        <v>1.3149456328324807E-2</v>
      </c>
      <c r="K26" s="94">
        <v>1.1204097387296056E-2</v>
      </c>
      <c r="L26" s="94">
        <v>8.0855196709259097E-3</v>
      </c>
      <c r="M26" s="94">
        <v>9.3885599072694153E-3</v>
      </c>
      <c r="N26" s="94">
        <v>1.0117762880894677E-2</v>
      </c>
      <c r="O26" s="94">
        <v>9.4159971139092091E-3</v>
      </c>
      <c r="P26" s="94">
        <v>9.837009720556433E-3</v>
      </c>
      <c r="Q26" s="94">
        <v>1.0303183025770678E-2</v>
      </c>
      <c r="R26" s="94">
        <v>1.1544567483942276E-2</v>
      </c>
      <c r="S26" s="94">
        <v>1.1306517591279035E-2</v>
      </c>
      <c r="T26" s="94">
        <v>1.1586327518425886E-2</v>
      </c>
      <c r="U26" s="94">
        <v>1.2611403605828788E-2</v>
      </c>
      <c r="V26" s="94">
        <v>1.3227982672355348E-2</v>
      </c>
      <c r="W26" s="94">
        <v>1.1714336699484301E-2</v>
      </c>
      <c r="X26" s="94">
        <v>1.3237413311528206E-2</v>
      </c>
      <c r="Y26" s="94">
        <v>1.9020055394306033E-2</v>
      </c>
      <c r="Z26" s="94">
        <v>2.2082835184581137E-2</v>
      </c>
      <c r="AA26" s="94">
        <v>1.7940104720357657E-2</v>
      </c>
      <c r="AB26" s="94">
        <v>2.0852355280108932E-2</v>
      </c>
      <c r="AC26" s="94">
        <v>1.939253858931702E-2</v>
      </c>
      <c r="AD26" s="94">
        <v>2.0543181782652829E-2</v>
      </c>
      <c r="AE26" s="94">
        <v>1.7814674263871209E-2</v>
      </c>
    </row>
    <row r="27" spans="1:31" x14ac:dyDescent="0.2">
      <c r="A27" s="13" t="s">
        <v>63</v>
      </c>
      <c r="B27" s="4" t="s">
        <v>64</v>
      </c>
      <c r="C27" s="94">
        <v>0</v>
      </c>
      <c r="D27" s="94">
        <v>0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</v>
      </c>
      <c r="W27" s="94">
        <v>0</v>
      </c>
      <c r="X27" s="94">
        <v>0</v>
      </c>
      <c r="Y27" s="94">
        <v>0</v>
      </c>
      <c r="Z27" s="94">
        <v>0</v>
      </c>
      <c r="AA27" s="94">
        <v>0</v>
      </c>
      <c r="AB27" s="94">
        <v>0</v>
      </c>
      <c r="AC27" s="94">
        <v>0</v>
      </c>
      <c r="AD27" s="94">
        <v>0</v>
      </c>
      <c r="AE27" s="94">
        <v>0</v>
      </c>
    </row>
    <row r="28" spans="1:31" x14ac:dyDescent="0.2">
      <c r="A28" s="13" t="s">
        <v>65</v>
      </c>
      <c r="B28" s="4" t="s">
        <v>66</v>
      </c>
      <c r="C28" s="94">
        <v>0</v>
      </c>
      <c r="D28" s="94">
        <v>0</v>
      </c>
      <c r="E28" s="94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</v>
      </c>
      <c r="W28" s="94">
        <v>0</v>
      </c>
      <c r="X28" s="94">
        <v>0</v>
      </c>
      <c r="Y28" s="94">
        <v>0</v>
      </c>
      <c r="Z28" s="94">
        <v>0</v>
      </c>
      <c r="AA28" s="94">
        <v>0</v>
      </c>
      <c r="AB28" s="94">
        <v>0</v>
      </c>
      <c r="AC28" s="94">
        <v>0</v>
      </c>
      <c r="AD28" s="94">
        <v>0</v>
      </c>
      <c r="AE28" s="94">
        <v>0</v>
      </c>
    </row>
    <row r="29" spans="1:31" x14ac:dyDescent="0.2">
      <c r="A29" s="13" t="s">
        <v>67</v>
      </c>
      <c r="B29" s="4" t="s">
        <v>68</v>
      </c>
      <c r="C29" s="94">
        <v>0</v>
      </c>
      <c r="D29" s="94">
        <v>0</v>
      </c>
      <c r="E29" s="94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4">
        <v>0</v>
      </c>
      <c r="X29" s="94">
        <v>0</v>
      </c>
      <c r="Y29" s="94">
        <v>0</v>
      </c>
      <c r="Z29" s="94">
        <v>0</v>
      </c>
      <c r="AA29" s="94">
        <v>0</v>
      </c>
      <c r="AB29" s="94">
        <v>0</v>
      </c>
      <c r="AC29" s="94">
        <v>0</v>
      </c>
      <c r="AD29" s="94">
        <v>0</v>
      </c>
      <c r="AE29" s="94">
        <v>0</v>
      </c>
    </row>
    <row r="30" spans="1:31" x14ac:dyDescent="0.2">
      <c r="A30" s="13" t="s">
        <v>69</v>
      </c>
      <c r="B30" s="4" t="s">
        <v>70</v>
      </c>
      <c r="C30" s="94">
        <v>0.14770791465981936</v>
      </c>
      <c r="D30" s="94">
        <v>0.15498075365066111</v>
      </c>
      <c r="E30" s="94">
        <v>0.21330514490221222</v>
      </c>
      <c r="F30" s="94">
        <v>0.22612235918311721</v>
      </c>
      <c r="G30" s="94">
        <v>0.21506611424258135</v>
      </c>
      <c r="H30" s="94">
        <v>0.25251131223246737</v>
      </c>
      <c r="I30" s="94">
        <v>0.29180703519528023</v>
      </c>
      <c r="J30" s="94">
        <v>0.39557555786208898</v>
      </c>
      <c r="K30" s="94">
        <v>0.30302764991771008</v>
      </c>
      <c r="L30" s="94">
        <v>0.29469106074967399</v>
      </c>
      <c r="M30" s="94">
        <v>0.26702021407026877</v>
      </c>
      <c r="N30" s="94">
        <v>0.31120869570995252</v>
      </c>
      <c r="O30" s="94">
        <v>0.29101864081977669</v>
      </c>
      <c r="P30" s="94">
        <v>0.28791899505171115</v>
      </c>
      <c r="Q30" s="94">
        <v>0.28309898727837884</v>
      </c>
      <c r="R30" s="94">
        <v>0.26771994891309792</v>
      </c>
      <c r="S30" s="94">
        <v>0.26798965000151342</v>
      </c>
      <c r="T30" s="94">
        <v>0.30184578215723668</v>
      </c>
      <c r="U30" s="94">
        <v>0.28562776470357365</v>
      </c>
      <c r="V30" s="94">
        <v>0.25317673417220815</v>
      </c>
      <c r="W30" s="94">
        <v>0.23567235265909181</v>
      </c>
      <c r="X30" s="94">
        <v>0.25383711950388149</v>
      </c>
      <c r="Y30" s="94">
        <v>0.25213323384051362</v>
      </c>
      <c r="Z30" s="94">
        <v>0.26625893682657437</v>
      </c>
      <c r="AA30" s="94">
        <v>0.27389478411272949</v>
      </c>
      <c r="AB30" s="94">
        <v>0.27517230931755221</v>
      </c>
      <c r="AC30" s="94">
        <v>0.24799330374921746</v>
      </c>
      <c r="AD30" s="94">
        <v>0.25039259299181732</v>
      </c>
      <c r="AE30" s="94">
        <v>0.25134929102792686</v>
      </c>
    </row>
    <row r="31" spans="1:31" x14ac:dyDescent="0.2">
      <c r="A31" s="13" t="s">
        <v>71</v>
      </c>
      <c r="B31" s="4" t="s">
        <v>72</v>
      </c>
      <c r="C31" s="21">
        <f t="shared" ref="C31" si="14">+C32+C35+C46+C47+C50</f>
        <v>0.98657512344339382</v>
      </c>
      <c r="D31" s="21">
        <f t="shared" ref="D31:AE31" si="15">+D32+D35+D46+D47+D50</f>
        <v>1.0301040549652771</v>
      </c>
      <c r="E31" s="21">
        <f t="shared" si="15"/>
        <v>1.1351539160760131</v>
      </c>
      <c r="F31" s="21">
        <f t="shared" si="15"/>
        <v>1.2156169987365559</v>
      </c>
      <c r="G31" s="21">
        <f t="shared" si="15"/>
        <v>1.3755290158778619</v>
      </c>
      <c r="H31" s="21">
        <f t="shared" si="15"/>
        <v>1.4870976388709494</v>
      </c>
      <c r="I31" s="21">
        <f t="shared" si="15"/>
        <v>1.5918724867311416</v>
      </c>
      <c r="J31" s="21">
        <f t="shared" si="15"/>
        <v>1.654420224185061</v>
      </c>
      <c r="K31" s="21">
        <f t="shared" si="15"/>
        <v>1.7233891033751958</v>
      </c>
      <c r="L31" s="21">
        <f t="shared" si="15"/>
        <v>1.7821648166486197</v>
      </c>
      <c r="M31" s="21">
        <f t="shared" si="15"/>
        <v>1.8044130821742363</v>
      </c>
      <c r="N31" s="21">
        <f t="shared" si="15"/>
        <v>1.6678203498546469</v>
      </c>
      <c r="O31" s="21">
        <f t="shared" si="15"/>
        <v>1.6559451495758126</v>
      </c>
      <c r="P31" s="21">
        <f t="shared" si="15"/>
        <v>1.5999613266013331</v>
      </c>
      <c r="Q31" s="21">
        <f t="shared" si="15"/>
        <v>1.6479854794781394</v>
      </c>
      <c r="R31" s="21">
        <f t="shared" si="15"/>
        <v>1.6341420698718474</v>
      </c>
      <c r="S31" s="21">
        <f t="shared" si="15"/>
        <v>1.5940132822031583</v>
      </c>
      <c r="T31" s="21">
        <f t="shared" si="15"/>
        <v>1.66920116661712</v>
      </c>
      <c r="U31" s="21">
        <f t="shared" si="15"/>
        <v>1.6677174289751677</v>
      </c>
      <c r="V31" s="21">
        <f t="shared" si="15"/>
        <v>1.799597605742584</v>
      </c>
      <c r="W31" s="21">
        <f t="shared" si="15"/>
        <v>1.9287866669946401</v>
      </c>
      <c r="X31" s="21">
        <f t="shared" si="15"/>
        <v>1.8124614258561862</v>
      </c>
      <c r="Y31" s="21">
        <f t="shared" si="15"/>
        <v>1.8712771180132897</v>
      </c>
      <c r="Z31" s="21">
        <f t="shared" si="15"/>
        <v>1.9766519443349337</v>
      </c>
      <c r="AA31" s="21">
        <f t="shared" si="15"/>
        <v>2.0670058441767636</v>
      </c>
      <c r="AB31" s="21">
        <f t="shared" si="15"/>
        <v>2.0793189370056941</v>
      </c>
      <c r="AC31" s="21">
        <f t="shared" si="15"/>
        <v>2.1688343399800187</v>
      </c>
      <c r="AD31" s="21">
        <f t="shared" si="15"/>
        <v>2.1549138926722153</v>
      </c>
      <c r="AE31" s="21">
        <f t="shared" si="15"/>
        <v>2.1066054092321256</v>
      </c>
    </row>
    <row r="32" spans="1:31" x14ac:dyDescent="0.2">
      <c r="A32" s="13" t="s">
        <v>73</v>
      </c>
      <c r="B32" s="4" t="s">
        <v>74</v>
      </c>
      <c r="C32" s="21">
        <f t="shared" ref="C32" si="16">+C34</f>
        <v>1.7740717974333259E-3</v>
      </c>
      <c r="D32" s="21">
        <f t="shared" ref="D32:AE32" si="17">+D34</f>
        <v>1.0160603828526938E-3</v>
      </c>
      <c r="E32" s="21">
        <f t="shared" si="17"/>
        <v>1.4100479457673412E-3</v>
      </c>
      <c r="F32" s="21">
        <f t="shared" si="17"/>
        <v>1.7472709379479673E-3</v>
      </c>
      <c r="G32" s="21">
        <f t="shared" si="17"/>
        <v>1.4102465871965759E-3</v>
      </c>
      <c r="H32" s="21">
        <f t="shared" si="17"/>
        <v>1.9571763466155754E-3</v>
      </c>
      <c r="I32" s="21">
        <f t="shared" si="17"/>
        <v>2.2950542345888019E-3</v>
      </c>
      <c r="J32" s="21">
        <f t="shared" si="17"/>
        <v>3.1258699801286938E-3</v>
      </c>
      <c r="K32" s="21">
        <f t="shared" si="17"/>
        <v>3.0434016193969836E-3</v>
      </c>
      <c r="L32" s="21">
        <f t="shared" si="17"/>
        <v>2.5020172023022275E-3</v>
      </c>
      <c r="M32" s="21">
        <f t="shared" si="17"/>
        <v>2.1070765190832827E-3</v>
      </c>
      <c r="N32" s="21">
        <f t="shared" si="17"/>
        <v>2.8083759427955015E-3</v>
      </c>
      <c r="O32" s="21">
        <f t="shared" si="17"/>
        <v>2.3780374457073347E-3</v>
      </c>
      <c r="P32" s="21">
        <f t="shared" si="17"/>
        <v>1.8711903126108259E-3</v>
      </c>
      <c r="Q32" s="21">
        <f t="shared" si="17"/>
        <v>2.2005283669834434E-3</v>
      </c>
      <c r="R32" s="21">
        <f t="shared" si="17"/>
        <v>2.9857653800142714E-3</v>
      </c>
      <c r="S32" s="21">
        <f t="shared" si="17"/>
        <v>2.7960243170525663E-3</v>
      </c>
      <c r="T32" s="21">
        <f t="shared" si="17"/>
        <v>3.1338512734633279E-3</v>
      </c>
      <c r="U32" s="21">
        <f t="shared" si="17"/>
        <v>4.1809636872595559E-3</v>
      </c>
      <c r="V32" s="21">
        <f t="shared" si="17"/>
        <v>2.8852366422790748E-3</v>
      </c>
      <c r="W32" s="21">
        <f t="shared" si="17"/>
        <v>2.3960943349962444E-3</v>
      </c>
      <c r="X32" s="21">
        <f t="shared" si="17"/>
        <v>2.4322127358315632E-3</v>
      </c>
      <c r="Y32" s="21">
        <f t="shared" si="17"/>
        <v>3.6501743471680269E-3</v>
      </c>
      <c r="Z32" s="21">
        <f t="shared" si="17"/>
        <v>3.2186139326606236E-3</v>
      </c>
      <c r="AA32" s="21">
        <f t="shared" si="17"/>
        <v>3.0360253895021011E-3</v>
      </c>
      <c r="AB32" s="21">
        <f t="shared" si="17"/>
        <v>4.9858310414549207E-3</v>
      </c>
      <c r="AC32" s="21">
        <f t="shared" si="17"/>
        <v>4.3258281961098301E-3</v>
      </c>
      <c r="AD32" s="21">
        <f t="shared" si="17"/>
        <v>4.5958507323238963E-3</v>
      </c>
      <c r="AE32" s="21">
        <f t="shared" si="17"/>
        <v>6.0250903213092113E-3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94">
        <v>1.7740717974333259E-3</v>
      </c>
      <c r="D34" s="94">
        <v>1.0160603828526938E-3</v>
      </c>
      <c r="E34" s="94">
        <v>1.4100479457673412E-3</v>
      </c>
      <c r="F34" s="94">
        <v>1.7472709379479673E-3</v>
      </c>
      <c r="G34" s="94">
        <v>1.4102465871965759E-3</v>
      </c>
      <c r="H34" s="94">
        <v>1.9571763466155754E-3</v>
      </c>
      <c r="I34" s="94">
        <v>2.2950542345888019E-3</v>
      </c>
      <c r="J34" s="94">
        <v>3.1258699801286938E-3</v>
      </c>
      <c r="K34" s="94">
        <v>3.0434016193969836E-3</v>
      </c>
      <c r="L34" s="94">
        <v>2.5020172023022275E-3</v>
      </c>
      <c r="M34" s="94">
        <v>2.1070765190832827E-3</v>
      </c>
      <c r="N34" s="94">
        <v>2.8083759427955015E-3</v>
      </c>
      <c r="O34" s="94">
        <v>2.3780374457073347E-3</v>
      </c>
      <c r="P34" s="94">
        <v>1.8711903126108259E-3</v>
      </c>
      <c r="Q34" s="94">
        <v>2.2005283669834434E-3</v>
      </c>
      <c r="R34" s="94">
        <v>2.9857653800142714E-3</v>
      </c>
      <c r="S34" s="94">
        <v>2.7960243170525663E-3</v>
      </c>
      <c r="T34" s="94">
        <v>3.1338512734633279E-3</v>
      </c>
      <c r="U34" s="94">
        <v>4.1809636872595559E-3</v>
      </c>
      <c r="V34" s="94">
        <v>2.8852366422790748E-3</v>
      </c>
      <c r="W34" s="94">
        <v>2.3960943349962444E-3</v>
      </c>
      <c r="X34" s="94">
        <v>2.4322127358315632E-3</v>
      </c>
      <c r="Y34" s="94">
        <v>3.6501743471680269E-3</v>
      </c>
      <c r="Z34" s="94">
        <v>3.2186139326606236E-3</v>
      </c>
      <c r="AA34" s="94">
        <v>3.0360253895021011E-3</v>
      </c>
      <c r="AB34" s="94">
        <v>4.9858310414549207E-3</v>
      </c>
      <c r="AC34" s="94">
        <v>4.3258281961098301E-3</v>
      </c>
      <c r="AD34" s="94">
        <v>4.5958507323238963E-3</v>
      </c>
      <c r="AE34" s="94">
        <v>6.0250903213092113E-3</v>
      </c>
    </row>
    <row r="35" spans="1:31" x14ac:dyDescent="0.2">
      <c r="A35" s="13" t="s">
        <v>79</v>
      </c>
      <c r="B35" s="4" t="s">
        <v>80</v>
      </c>
      <c r="C35" s="21">
        <f t="shared" ref="C35" si="18">+C36+C39+C42+C43+C44+C45</f>
        <v>0.7691057806362297</v>
      </c>
      <c r="D35" s="21">
        <f t="shared" ref="D35:AE35" si="19">+D36+D39+D42+D43+D44+D45</f>
        <v>0.79829824840147134</v>
      </c>
      <c r="E35" s="21">
        <f t="shared" si="19"/>
        <v>0.87070461554665823</v>
      </c>
      <c r="F35" s="21">
        <f t="shared" si="19"/>
        <v>0.92665360987989076</v>
      </c>
      <c r="G35" s="21">
        <f t="shared" si="19"/>
        <v>1.040461647671348</v>
      </c>
      <c r="H35" s="21">
        <f t="shared" si="19"/>
        <v>1.1126037510689266</v>
      </c>
      <c r="I35" s="21">
        <f t="shared" si="19"/>
        <v>1.1778509538495534</v>
      </c>
      <c r="J35" s="21">
        <f t="shared" si="19"/>
        <v>1.209678795967841</v>
      </c>
      <c r="K35" s="21">
        <f t="shared" si="19"/>
        <v>1.2464810606345245</v>
      </c>
      <c r="L35" s="21">
        <f t="shared" si="19"/>
        <v>1.2649030581566938</v>
      </c>
      <c r="M35" s="21">
        <f t="shared" si="19"/>
        <v>1.2625156724225073</v>
      </c>
      <c r="N35" s="21">
        <f t="shared" si="19"/>
        <v>1.1500809620043579</v>
      </c>
      <c r="O35" s="21">
        <f t="shared" si="19"/>
        <v>1.1441282198778229</v>
      </c>
      <c r="P35" s="21">
        <f t="shared" si="19"/>
        <v>1.1082301673230861</v>
      </c>
      <c r="Q35" s="21">
        <f t="shared" si="19"/>
        <v>1.1323867060423853</v>
      </c>
      <c r="R35" s="21">
        <f t="shared" si="19"/>
        <v>1.1512825579077679</v>
      </c>
      <c r="S35" s="21">
        <f t="shared" si="19"/>
        <v>1.1315281539376127</v>
      </c>
      <c r="T35" s="21">
        <f t="shared" si="19"/>
        <v>1.1902790766536051</v>
      </c>
      <c r="U35" s="21">
        <f t="shared" si="19"/>
        <v>1.1926642110148042</v>
      </c>
      <c r="V35" s="21">
        <f t="shared" si="19"/>
        <v>1.2743618843970819</v>
      </c>
      <c r="W35" s="21">
        <f t="shared" si="19"/>
        <v>1.3757023729858595</v>
      </c>
      <c r="X35" s="21">
        <f t="shared" si="19"/>
        <v>1.3188606682048556</v>
      </c>
      <c r="Y35" s="21">
        <f t="shared" si="19"/>
        <v>1.3775823823083124</v>
      </c>
      <c r="Z35" s="21">
        <f t="shared" si="19"/>
        <v>1.4754760376444638</v>
      </c>
      <c r="AA35" s="21">
        <f t="shared" si="19"/>
        <v>1.5492178411127753</v>
      </c>
      <c r="AB35" s="21">
        <f t="shared" si="19"/>
        <v>1.5593052916297436</v>
      </c>
      <c r="AC35" s="21">
        <f t="shared" si="19"/>
        <v>1.6342606676627369</v>
      </c>
      <c r="AD35" s="21">
        <f t="shared" si="19"/>
        <v>1.6289008058592056</v>
      </c>
      <c r="AE35" s="21">
        <f t="shared" si="19"/>
        <v>1.6191461581720239</v>
      </c>
    </row>
    <row r="36" spans="1:31" x14ac:dyDescent="0.2">
      <c r="A36" s="13" t="s">
        <v>81</v>
      </c>
      <c r="B36" s="4" t="s">
        <v>82</v>
      </c>
      <c r="C36" s="21">
        <f t="shared" ref="C36" si="20">+C37+C38</f>
        <v>0.40267664468501718</v>
      </c>
      <c r="D36" s="21">
        <f t="shared" ref="D36:AE36" si="21">+D37+D38</f>
        <v>0.41886666503580539</v>
      </c>
      <c r="E36" s="21">
        <f t="shared" si="21"/>
        <v>0.45444119377475611</v>
      </c>
      <c r="F36" s="21">
        <f t="shared" si="21"/>
        <v>0.48332072497365286</v>
      </c>
      <c r="G36" s="21">
        <f t="shared" si="21"/>
        <v>0.54304858786591148</v>
      </c>
      <c r="H36" s="21">
        <f t="shared" si="21"/>
        <v>0.58796333737010154</v>
      </c>
      <c r="I36" s="21">
        <f t="shared" si="21"/>
        <v>0.62964859354163039</v>
      </c>
      <c r="J36" s="21">
        <f t="shared" si="21"/>
        <v>0.65313139616628579</v>
      </c>
      <c r="K36" s="21">
        <f t="shared" si="21"/>
        <v>0.679936486188777</v>
      </c>
      <c r="L36" s="21">
        <f t="shared" si="21"/>
        <v>0.70403445834688161</v>
      </c>
      <c r="M36" s="21">
        <f t="shared" si="21"/>
        <v>0.70898753396665193</v>
      </c>
      <c r="N36" s="21">
        <f t="shared" si="21"/>
        <v>0.65123969392604608</v>
      </c>
      <c r="O36" s="21">
        <f t="shared" si="21"/>
        <v>0.65083002817925706</v>
      </c>
      <c r="P36" s="21">
        <f t="shared" si="21"/>
        <v>0.63484367851106149</v>
      </c>
      <c r="Q36" s="21">
        <f t="shared" si="21"/>
        <v>0.66691745932700053</v>
      </c>
      <c r="R36" s="21">
        <f t="shared" si="21"/>
        <v>0.68412691431307671</v>
      </c>
      <c r="S36" s="21">
        <f t="shared" si="21"/>
        <v>0.69371410437023928</v>
      </c>
      <c r="T36" s="21">
        <f t="shared" si="21"/>
        <v>0.72304919996286865</v>
      </c>
      <c r="U36" s="21">
        <f t="shared" si="21"/>
        <v>0.72628720706914518</v>
      </c>
      <c r="V36" s="21">
        <f t="shared" si="21"/>
        <v>0.80736254699691146</v>
      </c>
      <c r="W36" s="21">
        <f t="shared" si="21"/>
        <v>0.89990304249075881</v>
      </c>
      <c r="X36" s="21">
        <f t="shared" si="21"/>
        <v>0.87357180244423238</v>
      </c>
      <c r="Y36" s="21">
        <f t="shared" si="21"/>
        <v>0.96431141935801168</v>
      </c>
      <c r="Z36" s="21">
        <f t="shared" si="21"/>
        <v>1.0488805908265226</v>
      </c>
      <c r="AA36" s="21">
        <f t="shared" si="21"/>
        <v>1.1297187139185247</v>
      </c>
      <c r="AB36" s="21">
        <f t="shared" si="21"/>
        <v>1.1313634794294369</v>
      </c>
      <c r="AC36" s="21">
        <f t="shared" si="21"/>
        <v>1.1949028347288921</v>
      </c>
      <c r="AD36" s="21">
        <f t="shared" si="21"/>
        <v>1.2185303288596259</v>
      </c>
      <c r="AE36" s="21">
        <f t="shared" si="21"/>
        <v>1.1909149829929644</v>
      </c>
    </row>
    <row r="37" spans="1:31" x14ac:dyDescent="0.2">
      <c r="A37" s="13" t="s">
        <v>83</v>
      </c>
      <c r="B37" s="4" t="s">
        <v>84</v>
      </c>
      <c r="C37" s="94">
        <v>1.0346735777842097E-2</v>
      </c>
      <c r="D37" s="94">
        <v>1.268309546961289E-2</v>
      </c>
      <c r="E37" s="94">
        <v>7.5097275806918443E-3</v>
      </c>
      <c r="F37" s="94">
        <v>9.8460872724626392E-3</v>
      </c>
      <c r="G37" s="94">
        <v>1.1514915623727494E-2</v>
      </c>
      <c r="H37" s="94">
        <v>5.7725542009533823E-2</v>
      </c>
      <c r="I37" s="94">
        <v>0.10712949825930428</v>
      </c>
      <c r="J37" s="94">
        <v>0.15438188024098093</v>
      </c>
      <c r="K37" s="94">
        <v>0.20474040388788156</v>
      </c>
      <c r="L37" s="94">
        <v>0.25415727213697131</v>
      </c>
      <c r="M37" s="94">
        <v>0.29846509319782993</v>
      </c>
      <c r="N37" s="94">
        <v>0.31181576127862942</v>
      </c>
      <c r="O37" s="94">
        <v>0.35527251857655351</v>
      </c>
      <c r="P37" s="94">
        <v>0.37664317940889508</v>
      </c>
      <c r="Q37" s="94">
        <v>0.42870338689989668</v>
      </c>
      <c r="R37" s="94">
        <v>0.46995229400138466</v>
      </c>
      <c r="S37" s="94">
        <v>0.50669132773165848</v>
      </c>
      <c r="T37" s="94">
        <v>0.55266234548855919</v>
      </c>
      <c r="U37" s="94">
        <v>0.58061902613741789</v>
      </c>
      <c r="V37" s="94">
        <v>0.67127581921715973</v>
      </c>
      <c r="W37" s="94">
        <v>0.76954484509147847</v>
      </c>
      <c r="X37" s="94">
        <v>0.7682688552836261</v>
      </c>
      <c r="Y37" s="94">
        <v>0.86938780564186724</v>
      </c>
      <c r="Z37" s="94">
        <v>0.9613893919080716</v>
      </c>
      <c r="AA37" s="94">
        <v>1.0508893913658874</v>
      </c>
      <c r="AB37" s="94">
        <v>1.0650415743138186</v>
      </c>
      <c r="AC37" s="94">
        <v>1.1357411147293353</v>
      </c>
      <c r="AD37" s="94">
        <v>1.1692117406818023</v>
      </c>
      <c r="AE37" s="94">
        <v>1.1506999590483684</v>
      </c>
    </row>
    <row r="38" spans="1:31" x14ac:dyDescent="0.2">
      <c r="A38" s="13" t="s">
        <v>85</v>
      </c>
      <c r="B38" s="4" t="s">
        <v>86</v>
      </c>
      <c r="C38" s="94">
        <v>0.39232990890717506</v>
      </c>
      <c r="D38" s="94">
        <v>0.4061835695661925</v>
      </c>
      <c r="E38" s="94">
        <v>0.44693146619406426</v>
      </c>
      <c r="F38" s="94">
        <v>0.47347463770119025</v>
      </c>
      <c r="G38" s="94">
        <v>0.53153367224218395</v>
      </c>
      <c r="H38" s="94">
        <v>0.5302377953605677</v>
      </c>
      <c r="I38" s="94">
        <v>0.5225190952823261</v>
      </c>
      <c r="J38" s="94">
        <v>0.49874951592530486</v>
      </c>
      <c r="K38" s="94">
        <v>0.47519608230089544</v>
      </c>
      <c r="L38" s="94">
        <v>0.44987718620991035</v>
      </c>
      <c r="M38" s="94">
        <v>0.41052244076882199</v>
      </c>
      <c r="N38" s="94">
        <v>0.3394239326474166</v>
      </c>
      <c r="O38" s="94">
        <v>0.29555750960270355</v>
      </c>
      <c r="P38" s="94">
        <v>0.25820049910216641</v>
      </c>
      <c r="Q38" s="94">
        <v>0.23821407242710382</v>
      </c>
      <c r="R38" s="94">
        <v>0.21417462031169204</v>
      </c>
      <c r="S38" s="94">
        <v>0.1870227766385808</v>
      </c>
      <c r="T38" s="94">
        <v>0.17038685447430946</v>
      </c>
      <c r="U38" s="94">
        <v>0.14566818093172731</v>
      </c>
      <c r="V38" s="94">
        <v>0.13608672777975178</v>
      </c>
      <c r="W38" s="94">
        <v>0.13035819739928034</v>
      </c>
      <c r="X38" s="94">
        <v>0.10530294716060624</v>
      </c>
      <c r="Y38" s="94">
        <v>9.4923613716144481E-2</v>
      </c>
      <c r="Z38" s="94">
        <v>8.7491198918450988E-2</v>
      </c>
      <c r="AA38" s="94">
        <v>7.882932255263736E-2</v>
      </c>
      <c r="AB38" s="94">
        <v>6.6321905115618404E-2</v>
      </c>
      <c r="AC38" s="94">
        <v>5.9161719999556779E-2</v>
      </c>
      <c r="AD38" s="94">
        <v>4.9318588177823482E-2</v>
      </c>
      <c r="AE38" s="94">
        <v>4.0215023944595939E-2</v>
      </c>
    </row>
    <row r="39" spans="1:31" x14ac:dyDescent="0.2">
      <c r="A39" s="13" t="s">
        <v>87</v>
      </c>
      <c r="B39" s="4" t="s">
        <v>88</v>
      </c>
      <c r="C39" s="21">
        <f t="shared" ref="C39" si="22">+C40+C41</f>
        <v>0.22565389923984458</v>
      </c>
      <c r="D39" s="21">
        <f t="shared" ref="D39:AE39" si="23">+D40+D41</f>
        <v>0.23407548383547624</v>
      </c>
      <c r="E39" s="21">
        <f t="shared" si="23"/>
        <v>0.25811042893832115</v>
      </c>
      <c r="F39" s="21">
        <f t="shared" si="23"/>
        <v>0.27406240283531519</v>
      </c>
      <c r="G39" s="21">
        <f t="shared" si="23"/>
        <v>0.3084574386946296</v>
      </c>
      <c r="H39" s="21">
        <f t="shared" si="23"/>
        <v>0.3270685706719253</v>
      </c>
      <c r="I39" s="21">
        <f t="shared" si="23"/>
        <v>0.34345094131199772</v>
      </c>
      <c r="J39" s="21">
        <f t="shared" si="23"/>
        <v>0.35033562387090156</v>
      </c>
      <c r="K39" s="21">
        <f t="shared" si="23"/>
        <v>0.35786052344316921</v>
      </c>
      <c r="L39" s="21">
        <f t="shared" si="23"/>
        <v>0.3639456786088795</v>
      </c>
      <c r="M39" s="21">
        <f t="shared" si="23"/>
        <v>0.36054663695626288</v>
      </c>
      <c r="N39" s="21">
        <f t="shared" si="23"/>
        <v>0.3234296452742304</v>
      </c>
      <c r="O39" s="21">
        <f t="shared" si="23"/>
        <v>0.31885589810442039</v>
      </c>
      <c r="P39" s="21">
        <f t="shared" si="23"/>
        <v>0.30084603937048032</v>
      </c>
      <c r="Q39" s="21">
        <f t="shared" si="23"/>
        <v>0.29223300277398256</v>
      </c>
      <c r="R39" s="21">
        <f t="shared" si="23"/>
        <v>0.2841056480483013</v>
      </c>
      <c r="S39" s="21">
        <f t="shared" si="23"/>
        <v>0.27177292742856329</v>
      </c>
      <c r="T39" s="21">
        <f t="shared" si="23"/>
        <v>0.28756232010133281</v>
      </c>
      <c r="U39" s="21">
        <f t="shared" si="23"/>
        <v>0.29017341987458073</v>
      </c>
      <c r="V39" s="21">
        <f t="shared" si="23"/>
        <v>0.30130225362694946</v>
      </c>
      <c r="W39" s="21">
        <f t="shared" si="23"/>
        <v>0.32152665344848874</v>
      </c>
      <c r="X39" s="21">
        <f t="shared" si="23"/>
        <v>0.29032421139940734</v>
      </c>
      <c r="Y39" s="21">
        <f t="shared" si="23"/>
        <v>0.27420874777919668</v>
      </c>
      <c r="Z39" s="21">
        <f t="shared" si="23"/>
        <v>0.284396201087456</v>
      </c>
      <c r="AA39" s="21">
        <f t="shared" si="23"/>
        <v>0.28684729072112236</v>
      </c>
      <c r="AB39" s="21">
        <f t="shared" si="23"/>
        <v>0.28416949988340956</v>
      </c>
      <c r="AC39" s="21">
        <f t="shared" si="23"/>
        <v>0.29442509472939615</v>
      </c>
      <c r="AD39" s="21">
        <f t="shared" si="23"/>
        <v>0.28601624747788906</v>
      </c>
      <c r="AE39" s="21">
        <f t="shared" si="23"/>
        <v>0.28627383805921308</v>
      </c>
    </row>
    <row r="40" spans="1:31" x14ac:dyDescent="0.2">
      <c r="A40" s="13" t="s">
        <v>89</v>
      </c>
      <c r="B40" s="4" t="s">
        <v>90</v>
      </c>
      <c r="C40" s="94">
        <v>0</v>
      </c>
      <c r="D40" s="94">
        <v>0</v>
      </c>
      <c r="E40" s="94">
        <v>0</v>
      </c>
      <c r="F40" s="94">
        <v>0</v>
      </c>
      <c r="G40" s="94">
        <v>2.6321801590865869E-18</v>
      </c>
      <c r="H40" s="94">
        <v>1.8438400828877179E-2</v>
      </c>
      <c r="I40" s="94">
        <v>3.8304227665050775E-2</v>
      </c>
      <c r="J40" s="94">
        <v>5.7995411433624335E-2</v>
      </c>
      <c r="K40" s="94">
        <v>7.8182880428774457E-2</v>
      </c>
      <c r="L40" s="94">
        <v>9.8365955295014573E-2</v>
      </c>
      <c r="M40" s="94">
        <v>0.11582373299690926</v>
      </c>
      <c r="N40" s="94">
        <v>0.12014519663794683</v>
      </c>
      <c r="O40" s="94">
        <v>0.13425988503464842</v>
      </c>
      <c r="P40" s="94">
        <v>0.14146270685183512</v>
      </c>
      <c r="Q40" s="94">
        <v>0.15159493165440374</v>
      </c>
      <c r="R40" s="94">
        <v>0.16132698535124612</v>
      </c>
      <c r="S40" s="94">
        <v>0.16750877172459502</v>
      </c>
      <c r="T40" s="94">
        <v>0.19112393952684545</v>
      </c>
      <c r="U40" s="94">
        <v>0.20706570847333136</v>
      </c>
      <c r="V40" s="94">
        <v>0.22287776265123771</v>
      </c>
      <c r="W40" s="94">
        <v>0.24528007668864671</v>
      </c>
      <c r="X40" s="94">
        <v>0.228634338033327</v>
      </c>
      <c r="Y40" s="94">
        <v>0.21798092255699492</v>
      </c>
      <c r="Z40" s="94">
        <v>0.23071051742787799</v>
      </c>
      <c r="AA40" s="94">
        <v>0.23620473354056634</v>
      </c>
      <c r="AB40" s="94">
        <v>0.23888195845768376</v>
      </c>
      <c r="AC40" s="94">
        <v>0.25178980256223948</v>
      </c>
      <c r="AD40" s="94">
        <v>0.24982018415462109</v>
      </c>
      <c r="AE40" s="94">
        <v>0.25250661120214762</v>
      </c>
    </row>
    <row r="41" spans="1:31" x14ac:dyDescent="0.2">
      <c r="A41" s="13" t="s">
        <v>91</v>
      </c>
      <c r="B41" s="4" t="s">
        <v>92</v>
      </c>
      <c r="C41" s="94">
        <v>0.22565389923984458</v>
      </c>
      <c r="D41" s="94">
        <v>0.23407548383547624</v>
      </c>
      <c r="E41" s="94">
        <v>0.25811042893832115</v>
      </c>
      <c r="F41" s="94">
        <v>0.27406240283531519</v>
      </c>
      <c r="G41" s="94">
        <v>0.3084574386946296</v>
      </c>
      <c r="H41" s="94">
        <v>0.30863016984304814</v>
      </c>
      <c r="I41" s="94">
        <v>0.30514671364694695</v>
      </c>
      <c r="J41" s="94">
        <v>0.2923402124372772</v>
      </c>
      <c r="K41" s="94">
        <v>0.27967764301439474</v>
      </c>
      <c r="L41" s="94">
        <v>0.26557972331386492</v>
      </c>
      <c r="M41" s="94">
        <v>0.24472290395935362</v>
      </c>
      <c r="N41" s="94">
        <v>0.20328444863628356</v>
      </c>
      <c r="O41" s="94">
        <v>0.184596013069772</v>
      </c>
      <c r="P41" s="94">
        <v>0.1593833325186452</v>
      </c>
      <c r="Q41" s="94">
        <v>0.14063807111957885</v>
      </c>
      <c r="R41" s="94">
        <v>0.12277866269705519</v>
      </c>
      <c r="S41" s="94">
        <v>0.10426415570396824</v>
      </c>
      <c r="T41" s="94">
        <v>9.6438380574487351E-2</v>
      </c>
      <c r="U41" s="94">
        <v>8.3107711401249382E-2</v>
      </c>
      <c r="V41" s="94">
        <v>7.8424490975711733E-2</v>
      </c>
      <c r="W41" s="94">
        <v>7.6246576759842061E-2</v>
      </c>
      <c r="X41" s="94">
        <v>6.1689873366080318E-2</v>
      </c>
      <c r="Y41" s="94">
        <v>5.6227825222201752E-2</v>
      </c>
      <c r="Z41" s="94">
        <v>5.3685683659578001E-2</v>
      </c>
      <c r="AA41" s="94">
        <v>5.0642557180556005E-2</v>
      </c>
      <c r="AB41" s="94">
        <v>4.5287541425725816E-2</v>
      </c>
      <c r="AC41" s="94">
        <v>4.2635292167156655E-2</v>
      </c>
      <c r="AD41" s="94">
        <v>3.6196063323267968E-2</v>
      </c>
      <c r="AE41" s="94">
        <v>3.3767226857065458E-2</v>
      </c>
    </row>
    <row r="42" spans="1:31" x14ac:dyDescent="0.2">
      <c r="A42" s="13" t="s">
        <v>93</v>
      </c>
      <c r="B42" s="4" t="s">
        <v>94</v>
      </c>
      <c r="C42" s="94">
        <v>0.14001368676834966</v>
      </c>
      <c r="D42" s="94">
        <v>0.14459069828218879</v>
      </c>
      <c r="E42" s="94">
        <v>0.15733205938490394</v>
      </c>
      <c r="F42" s="94">
        <v>0.16842629485296148</v>
      </c>
      <c r="G42" s="94">
        <v>0.18802969317020185</v>
      </c>
      <c r="H42" s="94">
        <v>0.19666815680421351</v>
      </c>
      <c r="I42" s="94">
        <v>0.20387761376351324</v>
      </c>
      <c r="J42" s="94">
        <v>0.20539064798154516</v>
      </c>
      <c r="K42" s="94">
        <v>0.20791150875678679</v>
      </c>
      <c r="L42" s="94">
        <v>0.1961862118013844</v>
      </c>
      <c r="M42" s="94">
        <v>0.19235753410339881</v>
      </c>
      <c r="N42" s="94">
        <v>0.17489015454804835</v>
      </c>
      <c r="O42" s="94">
        <v>0.17400357004407702</v>
      </c>
      <c r="P42" s="94">
        <v>0.17210486274226797</v>
      </c>
      <c r="Q42" s="94">
        <v>0.17282188917654631</v>
      </c>
      <c r="R42" s="94">
        <v>0.18258135595197614</v>
      </c>
      <c r="S42" s="94">
        <v>0.16535649162454644</v>
      </c>
      <c r="T42" s="94">
        <v>0.17855100485773404</v>
      </c>
      <c r="U42" s="94">
        <v>0.17479470415271908</v>
      </c>
      <c r="V42" s="94">
        <v>0.16410074110271095</v>
      </c>
      <c r="W42" s="94">
        <v>0.15255437161051863</v>
      </c>
      <c r="X42" s="94">
        <v>0.15332370335538423</v>
      </c>
      <c r="Y42" s="94">
        <v>0.13722624783921</v>
      </c>
      <c r="Z42" s="94">
        <v>0.14014206499686283</v>
      </c>
      <c r="AA42" s="94">
        <v>0.13031093582992978</v>
      </c>
      <c r="AB42" s="94">
        <v>0.1414393329351751</v>
      </c>
      <c r="AC42" s="94">
        <v>0.14248270062584806</v>
      </c>
      <c r="AD42" s="94">
        <v>0.12181691079553625</v>
      </c>
      <c r="AE42" s="94">
        <v>0.13932931826937672</v>
      </c>
    </row>
    <row r="43" spans="1:31" x14ac:dyDescent="0.2">
      <c r="A43" s="13" t="s">
        <v>95</v>
      </c>
      <c r="B43" s="4" t="s">
        <v>96</v>
      </c>
      <c r="C43" s="94">
        <v>7.6154994301823287E-4</v>
      </c>
      <c r="D43" s="94">
        <v>7.6540124800095069E-4</v>
      </c>
      <c r="E43" s="94">
        <v>8.2093344867711796E-4</v>
      </c>
      <c r="F43" s="94">
        <v>8.4418721796132774E-4</v>
      </c>
      <c r="G43" s="94">
        <v>9.2592794060501131E-4</v>
      </c>
      <c r="H43" s="94">
        <v>9.0368622268624857E-4</v>
      </c>
      <c r="I43" s="94">
        <v>8.7380523241209387E-4</v>
      </c>
      <c r="J43" s="94">
        <v>8.2112794910864481E-4</v>
      </c>
      <c r="K43" s="94">
        <v>7.7254224579128541E-4</v>
      </c>
      <c r="L43" s="94">
        <v>7.3670939954834601E-4</v>
      </c>
      <c r="M43" s="94">
        <v>6.2396739619367033E-4</v>
      </c>
      <c r="N43" s="94">
        <v>5.2146825603313531E-4</v>
      </c>
      <c r="O43" s="94">
        <v>4.3872355006856261E-4</v>
      </c>
      <c r="P43" s="94">
        <v>4.355866992765373E-4</v>
      </c>
      <c r="Q43" s="94">
        <v>4.1435476485585299E-4</v>
      </c>
      <c r="R43" s="94">
        <v>4.6863959441373842E-4</v>
      </c>
      <c r="S43" s="94">
        <v>6.846305142637545E-4</v>
      </c>
      <c r="T43" s="94">
        <v>1.116551731669491E-3</v>
      </c>
      <c r="U43" s="94">
        <v>1.4088799183590601E-3</v>
      </c>
      <c r="V43" s="94">
        <v>1.5963426705100649E-3</v>
      </c>
      <c r="W43" s="94">
        <v>1.718305436093151E-3</v>
      </c>
      <c r="X43" s="94">
        <v>1.6409510058314888E-3</v>
      </c>
      <c r="Y43" s="94">
        <v>1.8359673318939411E-3</v>
      </c>
      <c r="Z43" s="94">
        <v>2.0571807336224319E-3</v>
      </c>
      <c r="AA43" s="94">
        <v>2.3409006431985764E-3</v>
      </c>
      <c r="AB43" s="94">
        <v>2.3329793817219052E-3</v>
      </c>
      <c r="AC43" s="94">
        <v>2.450037578600598E-3</v>
      </c>
      <c r="AD43" s="94">
        <v>2.5373187261544276E-3</v>
      </c>
      <c r="AE43" s="94">
        <v>2.6280188504696337E-3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94">
        <v>4.4386119642054458E-4</v>
      </c>
      <c r="D46" s="94">
        <v>4.3363220589468399E-4</v>
      </c>
      <c r="E46" s="94">
        <v>4.6786632741268534E-4</v>
      </c>
      <c r="F46" s="94">
        <v>3.9711580960881583E-4</v>
      </c>
      <c r="G46" s="94">
        <v>3.3777666564428017E-4</v>
      </c>
      <c r="H46" s="94">
        <v>2.8756662075121145E-4</v>
      </c>
      <c r="I46" s="94">
        <v>3.560348637872142E-4</v>
      </c>
      <c r="J46" s="94">
        <v>3.1951846750134604E-4</v>
      </c>
      <c r="K46" s="94">
        <v>3.6288168809081448E-4</v>
      </c>
      <c r="L46" s="94">
        <v>4.5189040403761802E-4</v>
      </c>
      <c r="M46" s="94">
        <v>4.4276130496615098E-4</v>
      </c>
      <c r="N46" s="94">
        <v>4.2450310682321695E-4</v>
      </c>
      <c r="O46" s="94">
        <v>4.587372283412183E-4</v>
      </c>
      <c r="P46" s="94">
        <v>4.6101950310908506E-4</v>
      </c>
      <c r="Q46" s="94">
        <v>4.3477051509329399E-4</v>
      </c>
      <c r="R46" s="94">
        <v>4.1478357957322752E-4</v>
      </c>
      <c r="S46" s="94">
        <v>4.4988668236692521E-4</v>
      </c>
      <c r="T46" s="94">
        <v>4.7518370117940621E-4</v>
      </c>
      <c r="U46" s="94">
        <v>1.1078219389738973E-3</v>
      </c>
      <c r="V46" s="94">
        <v>1.0657404108098778E-3</v>
      </c>
      <c r="W46" s="94">
        <v>1.0583075856839803E-3</v>
      </c>
      <c r="X46" s="94">
        <v>1.0971036555906196E-3</v>
      </c>
      <c r="Y46" s="94">
        <v>1.1447191066500423E-3</v>
      </c>
      <c r="Z46" s="94">
        <v>1.0482267485868364E-3</v>
      </c>
      <c r="AA46" s="94">
        <v>4.5408752314613393E-4</v>
      </c>
      <c r="AB46" s="94">
        <v>1.74067154101055E-3</v>
      </c>
      <c r="AC46" s="94">
        <v>4.6287124203594782E-4</v>
      </c>
      <c r="AD46" s="94">
        <v>4.5597904289852346E-4</v>
      </c>
      <c r="AE46" s="94">
        <v>5.6507234857335682E-4</v>
      </c>
    </row>
    <row r="47" spans="1:31" x14ac:dyDescent="0.2">
      <c r="A47" s="13" t="s">
        <v>103</v>
      </c>
      <c r="B47" s="4" t="s">
        <v>104</v>
      </c>
      <c r="C47" s="21">
        <f t="shared" ref="C47" si="24">+C49</f>
        <v>0</v>
      </c>
      <c r="D47" s="21">
        <f t="shared" ref="D47:AE47" si="25">+D49</f>
        <v>0</v>
      </c>
      <c r="E47" s="21">
        <f t="shared" si="25"/>
        <v>0</v>
      </c>
      <c r="F47" s="21">
        <f t="shared" si="25"/>
        <v>0</v>
      </c>
      <c r="G47" s="21">
        <f t="shared" si="25"/>
        <v>0</v>
      </c>
      <c r="H47" s="21">
        <f t="shared" si="25"/>
        <v>0</v>
      </c>
      <c r="I47" s="21">
        <f t="shared" si="25"/>
        <v>0</v>
      </c>
      <c r="J47" s="21">
        <f t="shared" si="25"/>
        <v>0</v>
      </c>
      <c r="K47" s="21">
        <f t="shared" si="25"/>
        <v>0</v>
      </c>
      <c r="L47" s="21">
        <f t="shared" si="25"/>
        <v>0</v>
      </c>
      <c r="M47" s="21">
        <f t="shared" si="25"/>
        <v>0</v>
      </c>
      <c r="N47" s="21">
        <f t="shared" si="25"/>
        <v>0</v>
      </c>
      <c r="O47" s="21">
        <f t="shared" si="25"/>
        <v>0</v>
      </c>
      <c r="P47" s="21">
        <f t="shared" si="25"/>
        <v>0</v>
      </c>
      <c r="Q47" s="21">
        <f t="shared" si="25"/>
        <v>0</v>
      </c>
      <c r="R47" s="21">
        <f t="shared" si="25"/>
        <v>0</v>
      </c>
      <c r="S47" s="21">
        <f t="shared" si="25"/>
        <v>0</v>
      </c>
      <c r="T47" s="21">
        <f t="shared" si="25"/>
        <v>0</v>
      </c>
      <c r="U47" s="21">
        <f t="shared" si="25"/>
        <v>0</v>
      </c>
      <c r="V47" s="21">
        <f t="shared" si="25"/>
        <v>0</v>
      </c>
      <c r="W47" s="21">
        <f t="shared" si="25"/>
        <v>0</v>
      </c>
      <c r="X47" s="21">
        <f t="shared" si="25"/>
        <v>0</v>
      </c>
      <c r="Y47" s="21">
        <f t="shared" si="25"/>
        <v>0</v>
      </c>
      <c r="Z47" s="21">
        <f t="shared" si="25"/>
        <v>0</v>
      </c>
      <c r="AA47" s="21">
        <f t="shared" si="25"/>
        <v>0</v>
      </c>
      <c r="AB47" s="21">
        <f t="shared" si="25"/>
        <v>0</v>
      </c>
      <c r="AC47" s="21">
        <f t="shared" si="25"/>
        <v>0</v>
      </c>
      <c r="AD47" s="21">
        <f t="shared" si="25"/>
        <v>0</v>
      </c>
      <c r="AE47" s="21">
        <f t="shared" si="25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94">
        <v>0</v>
      </c>
      <c r="D49" s="94">
        <v>0</v>
      </c>
      <c r="E49" s="94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94">
        <v>0</v>
      </c>
      <c r="AC49" s="94">
        <v>0</v>
      </c>
      <c r="AD49" s="94">
        <v>0</v>
      </c>
      <c r="AE49" s="94">
        <v>0</v>
      </c>
    </row>
    <row r="50" spans="1:31" x14ac:dyDescent="0.2">
      <c r="A50" s="13" t="s">
        <v>109</v>
      </c>
      <c r="B50" s="4" t="s">
        <v>110</v>
      </c>
      <c r="C50" s="21">
        <f t="shared" ref="C50" si="26">+C51+C52</f>
        <v>0.21525140981331026</v>
      </c>
      <c r="D50" s="21">
        <f t="shared" ref="D50:AE50" si="27">+D51+D52</f>
        <v>0.23035611397505842</v>
      </c>
      <c r="E50" s="21">
        <f t="shared" si="27"/>
        <v>0.26257138625617493</v>
      </c>
      <c r="F50" s="21">
        <f t="shared" si="27"/>
        <v>0.28681900210910827</v>
      </c>
      <c r="G50" s="21">
        <f t="shared" si="27"/>
        <v>0.33331934495367305</v>
      </c>
      <c r="H50" s="21">
        <f t="shared" si="27"/>
        <v>0.37224914483465615</v>
      </c>
      <c r="I50" s="21">
        <f t="shared" si="27"/>
        <v>0.4113704437832123</v>
      </c>
      <c r="J50" s="21">
        <f t="shared" si="27"/>
        <v>0.44129603976958992</v>
      </c>
      <c r="K50" s="21">
        <f t="shared" si="27"/>
        <v>0.47350175943318362</v>
      </c>
      <c r="L50" s="21">
        <f t="shared" si="27"/>
        <v>0.51430785088558617</v>
      </c>
      <c r="M50" s="21">
        <f t="shared" si="27"/>
        <v>0.53934757192767946</v>
      </c>
      <c r="N50" s="21">
        <f t="shared" si="27"/>
        <v>0.51450650880067006</v>
      </c>
      <c r="O50" s="21">
        <f t="shared" si="27"/>
        <v>0.50898015502394123</v>
      </c>
      <c r="P50" s="21">
        <f t="shared" si="27"/>
        <v>0.4893989494625271</v>
      </c>
      <c r="Q50" s="21">
        <f t="shared" si="27"/>
        <v>0.5129634745536773</v>
      </c>
      <c r="R50" s="21">
        <f t="shared" si="27"/>
        <v>0.47945896300449214</v>
      </c>
      <c r="S50" s="21">
        <f t="shared" si="27"/>
        <v>0.45923921726612588</v>
      </c>
      <c r="T50" s="21">
        <f t="shared" si="27"/>
        <v>0.47531305498887222</v>
      </c>
      <c r="U50" s="21">
        <f t="shared" si="27"/>
        <v>0.46976443233412996</v>
      </c>
      <c r="V50" s="21">
        <f t="shared" si="27"/>
        <v>0.52128474429241323</v>
      </c>
      <c r="W50" s="21">
        <f t="shared" si="27"/>
        <v>0.54962989208810009</v>
      </c>
      <c r="X50" s="21">
        <f t="shared" si="27"/>
        <v>0.4900714412599082</v>
      </c>
      <c r="Y50" s="21">
        <f t="shared" si="27"/>
        <v>0.48889984225115918</v>
      </c>
      <c r="Z50" s="21">
        <f t="shared" si="27"/>
        <v>0.49690906600922258</v>
      </c>
      <c r="AA50" s="21">
        <f t="shared" si="27"/>
        <v>0.51429789015133998</v>
      </c>
      <c r="AB50" s="21">
        <f t="shared" si="27"/>
        <v>0.51328714279348508</v>
      </c>
      <c r="AC50" s="21">
        <f t="shared" si="27"/>
        <v>0.52978497287913584</v>
      </c>
      <c r="AD50" s="21">
        <f t="shared" si="27"/>
        <v>0.52096125703778717</v>
      </c>
      <c r="AE50" s="21">
        <f t="shared" si="27"/>
        <v>0.48086908839021925</v>
      </c>
    </row>
    <row r="51" spans="1:31" x14ac:dyDescent="0.2">
      <c r="A51" s="13" t="s">
        <v>111</v>
      </c>
      <c r="B51" s="4" t="s">
        <v>112</v>
      </c>
      <c r="C51" s="94">
        <v>0</v>
      </c>
      <c r="D51" s="94">
        <v>0</v>
      </c>
      <c r="E51" s="94">
        <v>0</v>
      </c>
      <c r="F51" s="94">
        <v>0</v>
      </c>
      <c r="G51" s="94">
        <v>0</v>
      </c>
      <c r="H51" s="94">
        <v>0</v>
      </c>
      <c r="I51" s="94">
        <v>0</v>
      </c>
      <c r="J51" s="94">
        <v>0</v>
      </c>
      <c r="K51" s="94">
        <v>0</v>
      </c>
      <c r="L51" s="94">
        <v>0</v>
      </c>
      <c r="M51" s="94">
        <v>0</v>
      </c>
      <c r="N51" s="94">
        <v>0</v>
      </c>
      <c r="O51" s="94">
        <v>0</v>
      </c>
      <c r="P51" s="94">
        <v>0</v>
      </c>
      <c r="Q51" s="94">
        <v>0</v>
      </c>
      <c r="R51" s="94">
        <v>0</v>
      </c>
      <c r="S51" s="94">
        <v>0</v>
      </c>
      <c r="T51" s="94">
        <v>0</v>
      </c>
      <c r="U51" s="94">
        <v>0</v>
      </c>
      <c r="V51" s="94">
        <v>0</v>
      </c>
      <c r="W51" s="94">
        <v>0</v>
      </c>
      <c r="X51" s="94">
        <v>0</v>
      </c>
      <c r="Y51" s="94">
        <v>0</v>
      </c>
      <c r="Z51" s="94">
        <v>0</v>
      </c>
      <c r="AA51" s="94">
        <v>0</v>
      </c>
      <c r="AB51" s="94">
        <v>0</v>
      </c>
      <c r="AC51" s="94">
        <v>0</v>
      </c>
      <c r="AD51" s="94">
        <v>0</v>
      </c>
      <c r="AE51" s="94">
        <v>0</v>
      </c>
    </row>
    <row r="52" spans="1:31" x14ac:dyDescent="0.2">
      <c r="A52" s="13" t="s">
        <v>113</v>
      </c>
      <c r="B52" s="4" t="s">
        <v>114</v>
      </c>
      <c r="C52" s="94">
        <v>0.21525140981331026</v>
      </c>
      <c r="D52" s="94">
        <v>0.23035611397505842</v>
      </c>
      <c r="E52" s="94">
        <v>0.26257138625617493</v>
      </c>
      <c r="F52" s="94">
        <v>0.28681900210910827</v>
      </c>
      <c r="G52" s="94">
        <v>0.33331934495367305</v>
      </c>
      <c r="H52" s="94">
        <v>0.37224914483465615</v>
      </c>
      <c r="I52" s="94">
        <v>0.4113704437832123</v>
      </c>
      <c r="J52" s="94">
        <v>0.44129603976958992</v>
      </c>
      <c r="K52" s="94">
        <v>0.47350175943318362</v>
      </c>
      <c r="L52" s="94">
        <v>0.51430785088558617</v>
      </c>
      <c r="M52" s="94">
        <v>0.53934757192767946</v>
      </c>
      <c r="N52" s="94">
        <v>0.51450650880067006</v>
      </c>
      <c r="O52" s="94">
        <v>0.50898015502394123</v>
      </c>
      <c r="P52" s="94">
        <v>0.4893989494625271</v>
      </c>
      <c r="Q52" s="94">
        <v>0.5129634745536773</v>
      </c>
      <c r="R52" s="94">
        <v>0.47945896300449214</v>
      </c>
      <c r="S52" s="94">
        <v>0.45923921726612588</v>
      </c>
      <c r="T52" s="94">
        <v>0.47531305498887222</v>
      </c>
      <c r="U52" s="94">
        <v>0.46976443233412996</v>
      </c>
      <c r="V52" s="94">
        <v>0.52128474429241323</v>
      </c>
      <c r="W52" s="94">
        <v>0.54962989208810009</v>
      </c>
      <c r="X52" s="94">
        <v>0.4900714412599082</v>
      </c>
      <c r="Y52" s="94">
        <v>0.48889984225115918</v>
      </c>
      <c r="Z52" s="94">
        <v>0.49690906600922258</v>
      </c>
      <c r="AA52" s="94">
        <v>0.51429789015133998</v>
      </c>
      <c r="AB52" s="94">
        <v>0.51328714279348508</v>
      </c>
      <c r="AC52" s="94">
        <v>0.52978497287913584</v>
      </c>
      <c r="AD52" s="94">
        <v>0.52096125703778717</v>
      </c>
      <c r="AE52" s="94">
        <v>0.48086908839021925</v>
      </c>
    </row>
    <row r="53" spans="1:31" x14ac:dyDescent="0.2">
      <c r="A53" s="13" t="s">
        <v>115</v>
      </c>
      <c r="B53" s="4" t="s">
        <v>116</v>
      </c>
      <c r="C53" s="21">
        <f t="shared" ref="C53" si="28">+C54+C55+C56</f>
        <v>6.523411740096372</v>
      </c>
      <c r="D53" s="21">
        <f t="shared" ref="D53:AE53" si="29">+D54+D55+D56</f>
        <v>6.6954906010764441</v>
      </c>
      <c r="E53" s="21">
        <f t="shared" si="29"/>
        <v>6.9325726919940189</v>
      </c>
      <c r="F53" s="21">
        <f t="shared" si="29"/>
        <v>7.0282422917195682</v>
      </c>
      <c r="G53" s="21">
        <f t="shared" si="29"/>
        <v>7.1222453716398491</v>
      </c>
      <c r="H53" s="21">
        <f t="shared" si="29"/>
        <v>7.4072509250512937</v>
      </c>
      <c r="I53" s="21">
        <f t="shared" si="29"/>
        <v>7.536051507721413</v>
      </c>
      <c r="J53" s="21">
        <f t="shared" si="29"/>
        <v>4.9673085728340238</v>
      </c>
      <c r="K53" s="21">
        <f t="shared" si="29"/>
        <v>5.0050470009554839</v>
      </c>
      <c r="L53" s="21">
        <f t="shared" si="29"/>
        <v>5.0132053533768541</v>
      </c>
      <c r="M53" s="21">
        <f t="shared" si="29"/>
        <v>5.0211896622602392</v>
      </c>
      <c r="N53" s="21">
        <f t="shared" si="29"/>
        <v>5.0697609291463461</v>
      </c>
      <c r="O53" s="21">
        <f t="shared" si="29"/>
        <v>5.1240550868702712</v>
      </c>
      <c r="P53" s="21">
        <f t="shared" si="29"/>
        <v>5.1705457911563437</v>
      </c>
      <c r="Q53" s="21">
        <f t="shared" si="29"/>
        <v>5.2828051981361082</v>
      </c>
      <c r="R53" s="21">
        <f t="shared" si="29"/>
        <v>5.2610159349198797</v>
      </c>
      <c r="S53" s="21">
        <f t="shared" si="29"/>
        <v>5.3005105530980083</v>
      </c>
      <c r="T53" s="21">
        <f t="shared" si="29"/>
        <v>5.3583046860543391</v>
      </c>
      <c r="U53" s="21">
        <f t="shared" si="29"/>
        <v>5.4209577917407357</v>
      </c>
      <c r="V53" s="21">
        <f t="shared" si="29"/>
        <v>5.4606916686585043</v>
      </c>
      <c r="W53" s="21">
        <f t="shared" si="29"/>
        <v>5.4750914049043198</v>
      </c>
      <c r="X53" s="21">
        <f t="shared" si="29"/>
        <v>5.5795498138359081</v>
      </c>
      <c r="Y53" s="21">
        <f t="shared" si="29"/>
        <v>5.7300941719008049</v>
      </c>
      <c r="Z53" s="21">
        <f t="shared" si="29"/>
        <v>5.8395533464101357</v>
      </c>
      <c r="AA53" s="21">
        <f t="shared" si="29"/>
        <v>6.3446339685221691</v>
      </c>
      <c r="AB53" s="21">
        <f t="shared" si="29"/>
        <v>5.5765143013705218</v>
      </c>
      <c r="AC53" s="21">
        <f t="shared" si="29"/>
        <v>5.7386628532402293</v>
      </c>
      <c r="AD53" s="21">
        <f t="shared" si="29"/>
        <v>5.9218716641297542</v>
      </c>
      <c r="AE53" s="21">
        <f t="shared" si="29"/>
        <v>5.7391432933954558</v>
      </c>
    </row>
    <row r="54" spans="1:31" x14ac:dyDescent="0.2">
      <c r="A54" s="13" t="s">
        <v>117</v>
      </c>
      <c r="B54" s="4" t="s">
        <v>118</v>
      </c>
      <c r="C54" s="94">
        <v>2.0042552080401785</v>
      </c>
      <c r="D54" s="94">
        <v>2.1342165155963628</v>
      </c>
      <c r="E54" s="94">
        <v>2.2618790569319724</v>
      </c>
      <c r="F54" s="94">
        <v>2.3867206332165853</v>
      </c>
      <c r="G54" s="94">
        <v>2.4882309164628245</v>
      </c>
      <c r="H54" s="94">
        <v>2.6654349438629255</v>
      </c>
      <c r="I54" s="94">
        <v>2.6880772911801021</v>
      </c>
      <c r="J54" s="94">
        <v>6.1622490373276897E-2</v>
      </c>
      <c r="K54" s="94">
        <v>3.1196695815130151E-2</v>
      </c>
      <c r="L54" s="94">
        <v>3.3395976972777672E-2</v>
      </c>
      <c r="M54" s="94">
        <v>4.0888681550632543E-2</v>
      </c>
      <c r="N54" s="94">
        <v>3.2136044261152255E-2</v>
      </c>
      <c r="O54" s="94">
        <v>3.4799787018704724E-2</v>
      </c>
      <c r="P54" s="94">
        <v>3.8535125681194327E-2</v>
      </c>
      <c r="Q54" s="94">
        <v>0.10816131167667768</v>
      </c>
      <c r="R54" s="94">
        <v>4.8731313394766544E-2</v>
      </c>
      <c r="S54" s="94">
        <v>5.1128379951441982E-2</v>
      </c>
      <c r="T54" s="94">
        <v>5.9920986042325645E-2</v>
      </c>
      <c r="U54" s="94">
        <v>8.5337386338627183E-2</v>
      </c>
      <c r="V54" s="94">
        <v>7.6706257897937308E-2</v>
      </c>
      <c r="W54" s="94">
        <v>0.11040362951365597</v>
      </c>
      <c r="X54" s="94">
        <v>0.11577646479812718</v>
      </c>
      <c r="Y54" s="94">
        <v>0.10705215831240052</v>
      </c>
      <c r="Z54" s="94">
        <v>0.10219448798222798</v>
      </c>
      <c r="AA54" s="94">
        <v>0.63091680648366899</v>
      </c>
      <c r="AB54" s="94">
        <v>0.1924040755503707</v>
      </c>
      <c r="AC54" s="94">
        <v>0.29792611851680328</v>
      </c>
      <c r="AD54" s="94">
        <v>0.25869200333499004</v>
      </c>
      <c r="AE54" s="94">
        <v>0.27675542801679942</v>
      </c>
    </row>
    <row r="55" spans="1:31" x14ac:dyDescent="0.2">
      <c r="A55" s="13" t="s">
        <v>119</v>
      </c>
      <c r="B55" s="4" t="s">
        <v>120</v>
      </c>
      <c r="C55" s="94">
        <v>4.5165822327084983</v>
      </c>
      <c r="D55" s="94">
        <v>4.5577797984702073</v>
      </c>
      <c r="E55" s="94">
        <v>4.6673786379550899</v>
      </c>
      <c r="F55" s="94">
        <v>4.6389440292182602</v>
      </c>
      <c r="G55" s="94">
        <v>4.6313744307382914</v>
      </c>
      <c r="H55" s="94">
        <v>4.7401192289980729</v>
      </c>
      <c r="I55" s="94">
        <v>4.8468713900117324</v>
      </c>
      <c r="J55" s="94">
        <v>4.9049499331348194</v>
      </c>
      <c r="K55" s="94">
        <v>4.9732432305119758</v>
      </c>
      <c r="L55" s="94">
        <v>4.9792601015508327</v>
      </c>
      <c r="M55" s="94">
        <v>4.9797827397095205</v>
      </c>
      <c r="N55" s="94">
        <v>5.0371573378970824</v>
      </c>
      <c r="O55" s="94">
        <v>5.0887974865257544</v>
      </c>
      <c r="P55" s="94">
        <v>5.1316170025853269</v>
      </c>
      <c r="Q55" s="94">
        <v>5.1743008817551575</v>
      </c>
      <c r="R55" s="94">
        <v>5.2119053662198889</v>
      </c>
      <c r="S55" s="94">
        <v>5.2489875712909972</v>
      </c>
      <c r="T55" s="94">
        <v>5.2980290330299677</v>
      </c>
      <c r="U55" s="94">
        <v>5.3349553284921907</v>
      </c>
      <c r="V55" s="94">
        <v>5.3832578801766191</v>
      </c>
      <c r="W55" s="94">
        <v>5.3638611858750354</v>
      </c>
      <c r="X55" s="94">
        <v>5.4630044521509245</v>
      </c>
      <c r="Y55" s="94">
        <v>5.6224924648915584</v>
      </c>
      <c r="Z55" s="94">
        <v>5.7368132174029451</v>
      </c>
      <c r="AA55" s="94">
        <v>5.7131993236162728</v>
      </c>
      <c r="AB55" s="94">
        <v>5.3836318211710603</v>
      </c>
      <c r="AC55" s="94">
        <v>5.4402773417402761</v>
      </c>
      <c r="AD55" s="94">
        <v>5.6627051516418572</v>
      </c>
      <c r="AE55" s="94">
        <v>5.4618995632868659</v>
      </c>
    </row>
    <row r="56" spans="1:31" x14ac:dyDescent="0.2">
      <c r="A56" s="13" t="s">
        <v>121</v>
      </c>
      <c r="B56" s="4" t="s">
        <v>122</v>
      </c>
      <c r="C56" s="21">
        <f t="shared" ref="C56" si="30">+C57+C58+C59</f>
        <v>2.574299347695333E-3</v>
      </c>
      <c r="D56" s="21">
        <f t="shared" ref="D56:AE56" si="31">+D57+D58+D59</f>
        <v>3.4942870098741514E-3</v>
      </c>
      <c r="E56" s="21">
        <f t="shared" si="31"/>
        <v>3.3149971069569109E-3</v>
      </c>
      <c r="F56" s="21">
        <f t="shared" si="31"/>
        <v>2.5776292847222181E-3</v>
      </c>
      <c r="G56" s="21">
        <f t="shared" si="31"/>
        <v>2.6400244387331513E-3</v>
      </c>
      <c r="H56" s="21">
        <f t="shared" si="31"/>
        <v>1.6967521902948863E-3</v>
      </c>
      <c r="I56" s="21">
        <f t="shared" si="31"/>
        <v>1.1028265295789153E-3</v>
      </c>
      <c r="J56" s="21">
        <f t="shared" si="31"/>
        <v>7.3614932592724501E-4</v>
      </c>
      <c r="K56" s="21">
        <f t="shared" si="31"/>
        <v>6.0707462837730026E-4</v>
      </c>
      <c r="L56" s="21">
        <f t="shared" si="31"/>
        <v>5.4927485324320372E-4</v>
      </c>
      <c r="M56" s="21">
        <f t="shared" si="31"/>
        <v>5.1824100008624895E-4</v>
      </c>
      <c r="N56" s="21">
        <f t="shared" si="31"/>
        <v>4.675469881111393E-4</v>
      </c>
      <c r="O56" s="21">
        <f t="shared" si="31"/>
        <v>4.5781332581181568E-4</v>
      </c>
      <c r="P56" s="21">
        <f t="shared" si="31"/>
        <v>3.9366288982268729E-4</v>
      </c>
      <c r="Q56" s="21">
        <f t="shared" si="31"/>
        <v>3.4300470427335464E-4</v>
      </c>
      <c r="R56" s="21">
        <f t="shared" si="31"/>
        <v>3.7925530522507151E-4</v>
      </c>
      <c r="S56" s="21">
        <f t="shared" si="31"/>
        <v>3.9460185556888984E-4</v>
      </c>
      <c r="T56" s="21">
        <f t="shared" si="31"/>
        <v>3.5466698204518379E-4</v>
      </c>
      <c r="U56" s="21">
        <f t="shared" si="31"/>
        <v>6.6507690991847934E-4</v>
      </c>
      <c r="V56" s="21">
        <f t="shared" si="31"/>
        <v>7.275305839477814E-4</v>
      </c>
      <c r="W56" s="21">
        <f t="shared" si="31"/>
        <v>8.2658951562863438E-4</v>
      </c>
      <c r="X56" s="21">
        <f t="shared" si="31"/>
        <v>7.6889688685606128E-4</v>
      </c>
      <c r="Y56" s="21">
        <f t="shared" si="31"/>
        <v>5.4954869684532295E-4</v>
      </c>
      <c r="Z56" s="21">
        <f t="shared" si="31"/>
        <v>5.4564102496263236E-4</v>
      </c>
      <c r="AA56" s="21">
        <f t="shared" si="31"/>
        <v>5.1783842222706783E-4</v>
      </c>
      <c r="AB56" s="21">
        <f t="shared" si="31"/>
        <v>4.784046490902808E-4</v>
      </c>
      <c r="AC56" s="21">
        <f t="shared" si="31"/>
        <v>4.5939298314983583E-4</v>
      </c>
      <c r="AD56" s="21">
        <f t="shared" si="31"/>
        <v>4.7450915290660976E-4</v>
      </c>
      <c r="AE56" s="21">
        <f t="shared" si="31"/>
        <v>4.8830209179021521E-4</v>
      </c>
    </row>
    <row r="57" spans="1:31" x14ac:dyDescent="0.2">
      <c r="A57" s="13" t="s">
        <v>123</v>
      </c>
      <c r="B57" s="4" t="s">
        <v>124</v>
      </c>
      <c r="C57" s="94">
        <v>0</v>
      </c>
      <c r="D57" s="94">
        <v>0</v>
      </c>
      <c r="E57" s="94">
        <v>0</v>
      </c>
      <c r="F57" s="94">
        <v>0</v>
      </c>
      <c r="G57" s="94">
        <v>0</v>
      </c>
      <c r="H57" s="94">
        <v>0</v>
      </c>
      <c r="I57" s="94">
        <v>0</v>
      </c>
      <c r="J57" s="94">
        <v>0</v>
      </c>
      <c r="K57" s="94">
        <v>0</v>
      </c>
      <c r="L57" s="94">
        <v>0</v>
      </c>
      <c r="M57" s="94">
        <v>0</v>
      </c>
      <c r="N57" s="94">
        <v>0</v>
      </c>
      <c r="O57" s="94">
        <v>0</v>
      </c>
      <c r="P57" s="94">
        <v>0</v>
      </c>
      <c r="Q57" s="94">
        <v>0</v>
      </c>
      <c r="R57" s="94">
        <v>0</v>
      </c>
      <c r="S57" s="94">
        <v>0</v>
      </c>
      <c r="T57" s="94">
        <v>0</v>
      </c>
      <c r="U57" s="94">
        <v>0</v>
      </c>
      <c r="V57" s="94">
        <v>0</v>
      </c>
      <c r="W57" s="94">
        <v>0</v>
      </c>
      <c r="X57" s="94">
        <v>0</v>
      </c>
      <c r="Y57" s="94">
        <v>0</v>
      </c>
      <c r="Z57" s="94">
        <v>0</v>
      </c>
      <c r="AA57" s="94">
        <v>0</v>
      </c>
      <c r="AB57" s="94">
        <v>0</v>
      </c>
      <c r="AC57" s="94">
        <v>0</v>
      </c>
      <c r="AD57" s="94">
        <v>0</v>
      </c>
      <c r="AE57" s="94">
        <v>0</v>
      </c>
    </row>
    <row r="58" spans="1:31" x14ac:dyDescent="0.2">
      <c r="A58" s="13" t="s">
        <v>125</v>
      </c>
      <c r="B58" s="4" t="s">
        <v>126</v>
      </c>
      <c r="C58" s="94">
        <v>5.1062034670466155E-4</v>
      </c>
      <c r="D58" s="94">
        <v>6.8701285463261107E-4</v>
      </c>
      <c r="E58" s="94">
        <v>6.80402321451189E-4</v>
      </c>
      <c r="F58" s="94">
        <v>6.8548001068858297E-4</v>
      </c>
      <c r="G58" s="94">
        <v>7.0378186652848124E-4</v>
      </c>
      <c r="H58" s="94">
        <v>6.7742250773240626E-4</v>
      </c>
      <c r="I58" s="94">
        <v>6.3753415900889626E-4</v>
      </c>
      <c r="J58" s="94">
        <v>5.9568035473891133E-4</v>
      </c>
      <c r="K58" s="94">
        <v>5.746642340252251E-4</v>
      </c>
      <c r="L58" s="94">
        <v>5.4510997704479024E-4</v>
      </c>
      <c r="M58" s="94">
        <v>5.1824100008624895E-4</v>
      </c>
      <c r="N58" s="94">
        <v>4.675469881111393E-4</v>
      </c>
      <c r="O58" s="94">
        <v>4.5781332581181568E-4</v>
      </c>
      <c r="P58" s="94">
        <v>3.9366288982268729E-4</v>
      </c>
      <c r="Q58" s="94">
        <v>3.4300470427335464E-4</v>
      </c>
      <c r="R58" s="94">
        <v>3.7925530522507151E-4</v>
      </c>
      <c r="S58" s="94">
        <v>3.9460185556888984E-4</v>
      </c>
      <c r="T58" s="94">
        <v>3.5466698204518379E-4</v>
      </c>
      <c r="U58" s="94">
        <v>4.4925734968850553E-4</v>
      </c>
      <c r="V58" s="94">
        <v>5.2087346672254303E-4</v>
      </c>
      <c r="W58" s="94">
        <v>4.7580086950841635E-4</v>
      </c>
      <c r="X58" s="94">
        <v>5.1989275856446275E-4</v>
      </c>
      <c r="Y58" s="94">
        <v>5.4954869684562804E-4</v>
      </c>
      <c r="Z58" s="94">
        <v>5.4564102496263236E-4</v>
      </c>
      <c r="AA58" s="94">
        <v>4.7536145420309196E-4</v>
      </c>
      <c r="AB58" s="94">
        <v>4.784046490902808E-4</v>
      </c>
      <c r="AC58" s="94">
        <v>4.5939298314983583E-4</v>
      </c>
      <c r="AD58" s="94">
        <v>4.7450915290660976E-4</v>
      </c>
      <c r="AE58" s="94">
        <v>4.8830209179021521E-4</v>
      </c>
    </row>
    <row r="59" spans="1:31" x14ac:dyDescent="0.2">
      <c r="A59" s="13" t="s">
        <v>127</v>
      </c>
      <c r="B59" s="4" t="s">
        <v>128</v>
      </c>
      <c r="C59" s="94">
        <v>2.0636790009906712E-3</v>
      </c>
      <c r="D59" s="94">
        <v>2.8072741552415403E-3</v>
      </c>
      <c r="E59" s="94">
        <v>2.6345947855057218E-3</v>
      </c>
      <c r="F59" s="94">
        <v>1.8921492740336351E-3</v>
      </c>
      <c r="G59" s="94">
        <v>1.9362425722046701E-3</v>
      </c>
      <c r="H59" s="94">
        <v>1.0193296825624801E-3</v>
      </c>
      <c r="I59" s="94">
        <v>4.6529237057001902E-4</v>
      </c>
      <c r="J59" s="94">
        <v>1.404689711883337E-4</v>
      </c>
      <c r="K59" s="94">
        <v>3.2410394352075188E-5</v>
      </c>
      <c r="L59" s="94">
        <v>4.1648761984134935E-6</v>
      </c>
      <c r="M59" s="94">
        <v>0</v>
      </c>
      <c r="N59" s="94">
        <v>0</v>
      </c>
      <c r="O59" s="94">
        <v>0</v>
      </c>
      <c r="P59" s="94">
        <v>0</v>
      </c>
      <c r="Q59" s="94">
        <v>0</v>
      </c>
      <c r="R59" s="94">
        <v>0</v>
      </c>
      <c r="S59" s="94">
        <v>0</v>
      </c>
      <c r="T59" s="94">
        <v>0</v>
      </c>
      <c r="U59" s="94">
        <v>2.1581956022997381E-4</v>
      </c>
      <c r="V59" s="94">
        <v>2.0665711722523837E-4</v>
      </c>
      <c r="W59" s="94">
        <v>3.5078864612021797E-4</v>
      </c>
      <c r="X59" s="94">
        <v>2.4900412829159858E-4</v>
      </c>
      <c r="Y59" s="94">
        <v>-3.0507923665139556E-16</v>
      </c>
      <c r="Z59" s="94">
        <v>0</v>
      </c>
      <c r="AA59" s="94">
        <v>4.247696802397587E-5</v>
      </c>
      <c r="AB59" s="94">
        <v>0</v>
      </c>
      <c r="AC59" s="94">
        <v>0</v>
      </c>
      <c r="AD59" s="94">
        <v>0</v>
      </c>
      <c r="AE59" s="94">
        <v>0</v>
      </c>
    </row>
    <row r="60" spans="1:31" x14ac:dyDescent="0.2">
      <c r="A60" s="13" t="s">
        <v>129</v>
      </c>
      <c r="B60" s="4" t="s">
        <v>130</v>
      </c>
      <c r="C60" s="21">
        <f t="shared" ref="C60" si="32">+C61+C62</f>
        <v>0</v>
      </c>
      <c r="D60" s="21">
        <f t="shared" ref="D60:AE60" si="33">+D61+D62</f>
        <v>0</v>
      </c>
      <c r="E60" s="21">
        <f t="shared" si="33"/>
        <v>0</v>
      </c>
      <c r="F60" s="21">
        <f t="shared" si="33"/>
        <v>0</v>
      </c>
      <c r="G60" s="21">
        <f t="shared" si="33"/>
        <v>0</v>
      </c>
      <c r="H60" s="21">
        <f t="shared" si="33"/>
        <v>0</v>
      </c>
      <c r="I60" s="21">
        <f t="shared" si="33"/>
        <v>0</v>
      </c>
      <c r="J60" s="21">
        <f t="shared" si="33"/>
        <v>0</v>
      </c>
      <c r="K60" s="21">
        <f t="shared" si="33"/>
        <v>0</v>
      </c>
      <c r="L60" s="21">
        <f t="shared" si="33"/>
        <v>0</v>
      </c>
      <c r="M60" s="21">
        <f t="shared" si="33"/>
        <v>0</v>
      </c>
      <c r="N60" s="21">
        <f t="shared" si="33"/>
        <v>0</v>
      </c>
      <c r="O60" s="21">
        <f t="shared" si="33"/>
        <v>0</v>
      </c>
      <c r="P60" s="21">
        <f t="shared" si="33"/>
        <v>0</v>
      </c>
      <c r="Q60" s="21">
        <f t="shared" si="33"/>
        <v>0</v>
      </c>
      <c r="R60" s="21">
        <f t="shared" si="33"/>
        <v>0</v>
      </c>
      <c r="S60" s="21">
        <f t="shared" si="33"/>
        <v>0</v>
      </c>
      <c r="T60" s="21">
        <f t="shared" si="33"/>
        <v>0</v>
      </c>
      <c r="U60" s="21">
        <f t="shared" si="33"/>
        <v>0</v>
      </c>
      <c r="V60" s="21">
        <f t="shared" si="33"/>
        <v>0</v>
      </c>
      <c r="W60" s="21">
        <f t="shared" si="33"/>
        <v>6.0258893281505621E-5</v>
      </c>
      <c r="X60" s="21">
        <f t="shared" si="33"/>
        <v>6.3881148750719567E-5</v>
      </c>
      <c r="Y60" s="21">
        <f t="shared" si="33"/>
        <v>3.6701607709544847E-4</v>
      </c>
      <c r="Z60" s="21">
        <f t="shared" si="33"/>
        <v>4.5326352200398981E-4</v>
      </c>
      <c r="AA60" s="21">
        <f t="shared" si="33"/>
        <v>4.3023091449618199E-4</v>
      </c>
      <c r="AB60" s="21">
        <f t="shared" si="33"/>
        <v>3.7850717514467788E-4</v>
      </c>
      <c r="AC60" s="21">
        <f t="shared" si="33"/>
        <v>2.9146150751220621E-5</v>
      </c>
      <c r="AD60" s="21">
        <f t="shared" si="33"/>
        <v>3.5238622536052307E-5</v>
      </c>
      <c r="AE60" s="21">
        <f t="shared" si="33"/>
        <v>1.3204816125059464E-5</v>
      </c>
    </row>
    <row r="61" spans="1:31" x14ac:dyDescent="0.2">
      <c r="A61" s="13" t="s">
        <v>131</v>
      </c>
      <c r="B61" s="4" t="s">
        <v>124</v>
      </c>
      <c r="C61" s="94">
        <v>0</v>
      </c>
      <c r="D61" s="94">
        <v>0</v>
      </c>
      <c r="E61" s="94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</v>
      </c>
      <c r="W61" s="94">
        <v>0</v>
      </c>
      <c r="X61" s="94">
        <v>0</v>
      </c>
      <c r="Y61" s="94">
        <v>0</v>
      </c>
      <c r="Z61" s="94">
        <v>0</v>
      </c>
      <c r="AA61" s="94">
        <v>0</v>
      </c>
      <c r="AB61" s="94">
        <v>0</v>
      </c>
      <c r="AC61" s="94">
        <v>0</v>
      </c>
      <c r="AD61" s="94">
        <v>0</v>
      </c>
      <c r="AE61" s="94">
        <v>0</v>
      </c>
    </row>
    <row r="62" spans="1:31" x14ac:dyDescent="0.2">
      <c r="A62" s="13" t="s">
        <v>132</v>
      </c>
      <c r="B62" s="4" t="s">
        <v>133</v>
      </c>
      <c r="C62" s="21">
        <f t="shared" ref="C62" si="34">+C63+C64+C65</f>
        <v>0</v>
      </c>
      <c r="D62" s="21">
        <f t="shared" ref="D62:AE62" si="35">+D63+D64+D65</f>
        <v>0</v>
      </c>
      <c r="E62" s="21">
        <f t="shared" si="35"/>
        <v>0</v>
      </c>
      <c r="F62" s="21">
        <f t="shared" si="35"/>
        <v>0</v>
      </c>
      <c r="G62" s="21">
        <f t="shared" si="35"/>
        <v>0</v>
      </c>
      <c r="H62" s="21">
        <f t="shared" si="35"/>
        <v>0</v>
      </c>
      <c r="I62" s="21">
        <f t="shared" si="35"/>
        <v>0</v>
      </c>
      <c r="J62" s="21">
        <f t="shared" si="35"/>
        <v>0</v>
      </c>
      <c r="K62" s="21">
        <f t="shared" si="35"/>
        <v>0</v>
      </c>
      <c r="L62" s="21">
        <f t="shared" si="35"/>
        <v>0</v>
      </c>
      <c r="M62" s="21">
        <f t="shared" si="35"/>
        <v>0</v>
      </c>
      <c r="N62" s="21">
        <f t="shared" si="35"/>
        <v>0</v>
      </c>
      <c r="O62" s="21">
        <f t="shared" si="35"/>
        <v>0</v>
      </c>
      <c r="P62" s="21">
        <f t="shared" si="35"/>
        <v>0</v>
      </c>
      <c r="Q62" s="21">
        <f t="shared" si="35"/>
        <v>0</v>
      </c>
      <c r="R62" s="21">
        <f t="shared" si="35"/>
        <v>0</v>
      </c>
      <c r="S62" s="21">
        <f t="shared" si="35"/>
        <v>0</v>
      </c>
      <c r="T62" s="21">
        <f t="shared" si="35"/>
        <v>0</v>
      </c>
      <c r="U62" s="21">
        <f t="shared" si="35"/>
        <v>0</v>
      </c>
      <c r="V62" s="21">
        <f t="shared" si="35"/>
        <v>0</v>
      </c>
      <c r="W62" s="21">
        <f t="shared" si="35"/>
        <v>6.0258893281505621E-5</v>
      </c>
      <c r="X62" s="21">
        <f t="shared" si="35"/>
        <v>6.3881148750719567E-5</v>
      </c>
      <c r="Y62" s="21">
        <f t="shared" si="35"/>
        <v>3.6701607709544847E-4</v>
      </c>
      <c r="Z62" s="21">
        <f t="shared" si="35"/>
        <v>4.5326352200398981E-4</v>
      </c>
      <c r="AA62" s="21">
        <f t="shared" si="35"/>
        <v>4.3023091449618199E-4</v>
      </c>
      <c r="AB62" s="21">
        <f t="shared" si="35"/>
        <v>3.7850717514467788E-4</v>
      </c>
      <c r="AC62" s="21">
        <f t="shared" si="35"/>
        <v>2.9146150751220621E-5</v>
      </c>
      <c r="AD62" s="21">
        <f t="shared" si="35"/>
        <v>3.5238622536052307E-5</v>
      </c>
      <c r="AE62" s="21">
        <f t="shared" si="35"/>
        <v>1.3204816125059464E-5</v>
      </c>
    </row>
    <row r="63" spans="1:31" x14ac:dyDescent="0.2">
      <c r="A63" s="13" t="s">
        <v>134</v>
      </c>
      <c r="B63" s="4" t="s">
        <v>135</v>
      </c>
      <c r="C63" s="94">
        <v>0</v>
      </c>
      <c r="D63" s="94">
        <v>0</v>
      </c>
      <c r="E63" s="94">
        <v>0</v>
      </c>
      <c r="F63" s="94">
        <v>0</v>
      </c>
      <c r="G63" s="94">
        <v>0</v>
      </c>
      <c r="H63" s="94">
        <v>0</v>
      </c>
      <c r="I63" s="94">
        <v>0</v>
      </c>
      <c r="J63" s="94">
        <v>0</v>
      </c>
      <c r="K63" s="94">
        <v>0</v>
      </c>
      <c r="L63" s="94">
        <v>0</v>
      </c>
      <c r="M63" s="94">
        <v>0</v>
      </c>
      <c r="N63" s="94">
        <v>0</v>
      </c>
      <c r="O63" s="94">
        <v>0</v>
      </c>
      <c r="P63" s="94">
        <v>0</v>
      </c>
      <c r="Q63" s="94">
        <v>0</v>
      </c>
      <c r="R63" s="94">
        <v>0</v>
      </c>
      <c r="S63" s="94">
        <v>0</v>
      </c>
      <c r="T63" s="94">
        <v>0</v>
      </c>
      <c r="U63" s="94">
        <v>0</v>
      </c>
      <c r="V63" s="94">
        <v>0</v>
      </c>
      <c r="W63" s="94">
        <v>6.0258893281505621E-5</v>
      </c>
      <c r="X63" s="94">
        <v>6.3881148750719567E-5</v>
      </c>
      <c r="Y63" s="94">
        <v>3.6701607709544847E-4</v>
      </c>
      <c r="Z63" s="94">
        <v>4.5326352200398981E-4</v>
      </c>
      <c r="AA63" s="94">
        <v>4.3023091449618199E-4</v>
      </c>
      <c r="AB63" s="94">
        <v>3.7850717514467788E-4</v>
      </c>
      <c r="AC63" s="94">
        <v>2.9146150751220621E-5</v>
      </c>
      <c r="AD63" s="94">
        <v>3.5238622536052307E-5</v>
      </c>
      <c r="AE63" s="94">
        <v>1.3204816125059464E-5</v>
      </c>
    </row>
    <row r="64" spans="1:31" x14ac:dyDescent="0.2">
      <c r="A64" s="13" t="s">
        <v>136</v>
      </c>
      <c r="B64" s="4" t="s">
        <v>137</v>
      </c>
      <c r="C64" s="94">
        <v>0</v>
      </c>
      <c r="D64" s="94">
        <v>0</v>
      </c>
      <c r="E64" s="94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</v>
      </c>
      <c r="W64" s="94">
        <v>0</v>
      </c>
      <c r="X64" s="94">
        <v>0</v>
      </c>
      <c r="Y64" s="94">
        <v>0</v>
      </c>
      <c r="Z64" s="94">
        <v>0</v>
      </c>
      <c r="AA64" s="94">
        <v>0</v>
      </c>
      <c r="AB64" s="94">
        <v>0</v>
      </c>
      <c r="AC64" s="94">
        <v>0</v>
      </c>
      <c r="AD64" s="94">
        <v>0</v>
      </c>
      <c r="AE64" s="94">
        <v>0</v>
      </c>
    </row>
    <row r="65" spans="1:31" x14ac:dyDescent="0.2">
      <c r="A65" s="13" t="s">
        <v>138</v>
      </c>
      <c r="B65" s="4" t="s">
        <v>139</v>
      </c>
      <c r="C65" s="94">
        <v>0</v>
      </c>
      <c r="D65" s="94">
        <v>0</v>
      </c>
      <c r="E65" s="94">
        <v>0</v>
      </c>
      <c r="F65" s="94">
        <v>0</v>
      </c>
      <c r="G65" s="94">
        <v>0</v>
      </c>
      <c r="H65" s="94">
        <v>0</v>
      </c>
      <c r="I65" s="94">
        <v>0</v>
      </c>
      <c r="J65" s="94">
        <v>0</v>
      </c>
      <c r="K65" s="94">
        <v>0</v>
      </c>
      <c r="L65" s="94">
        <v>0</v>
      </c>
      <c r="M65" s="94">
        <v>0</v>
      </c>
      <c r="N65" s="94">
        <v>0</v>
      </c>
      <c r="O65" s="94">
        <v>0</v>
      </c>
      <c r="P65" s="94">
        <v>0</v>
      </c>
      <c r="Q65" s="94">
        <v>0</v>
      </c>
      <c r="R65" s="94">
        <v>0</v>
      </c>
      <c r="S65" s="94">
        <v>0</v>
      </c>
      <c r="T65" s="94">
        <v>0</v>
      </c>
      <c r="U65" s="94">
        <v>0</v>
      </c>
      <c r="V65" s="94">
        <v>0</v>
      </c>
      <c r="W65" s="94">
        <v>0</v>
      </c>
      <c r="X65" s="94">
        <v>0</v>
      </c>
      <c r="Y65" s="94">
        <v>0</v>
      </c>
      <c r="Z65" s="94">
        <v>0</v>
      </c>
      <c r="AA65" s="94">
        <v>0</v>
      </c>
      <c r="AB65" s="94">
        <v>0</v>
      </c>
      <c r="AC65" s="94">
        <v>0</v>
      </c>
      <c r="AD65" s="94">
        <v>0</v>
      </c>
      <c r="AE65" s="94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6">+C68+C80+C101</f>
        <v>0</v>
      </c>
      <c r="D67" s="21">
        <f t="shared" ref="D67:AE67" si="37">+D68+D80+D101</f>
        <v>0</v>
      </c>
      <c r="E67" s="21">
        <f t="shared" si="37"/>
        <v>0</v>
      </c>
      <c r="F67" s="21">
        <f t="shared" si="37"/>
        <v>0</v>
      </c>
      <c r="G67" s="21">
        <f t="shared" si="37"/>
        <v>0</v>
      </c>
      <c r="H67" s="21">
        <f t="shared" si="37"/>
        <v>0</v>
      </c>
      <c r="I67" s="21">
        <f t="shared" si="37"/>
        <v>0</v>
      </c>
      <c r="J67" s="21">
        <f t="shared" si="37"/>
        <v>0</v>
      </c>
      <c r="K67" s="21">
        <f t="shared" si="37"/>
        <v>0</v>
      </c>
      <c r="L67" s="21">
        <f t="shared" si="37"/>
        <v>0</v>
      </c>
      <c r="M67" s="21">
        <f t="shared" si="37"/>
        <v>0</v>
      </c>
      <c r="N67" s="21">
        <f t="shared" si="37"/>
        <v>0</v>
      </c>
      <c r="O67" s="21">
        <f t="shared" si="37"/>
        <v>0</v>
      </c>
      <c r="P67" s="21">
        <f t="shared" si="37"/>
        <v>0</v>
      </c>
      <c r="Q67" s="21">
        <f t="shared" si="37"/>
        <v>0</v>
      </c>
      <c r="R67" s="21">
        <f t="shared" si="37"/>
        <v>0</v>
      </c>
      <c r="S67" s="21">
        <f t="shared" si="37"/>
        <v>0</v>
      </c>
      <c r="T67" s="21">
        <f t="shared" si="37"/>
        <v>3.4516732286343972</v>
      </c>
      <c r="U67" s="21">
        <f t="shared" si="37"/>
        <v>1.4432430641177951</v>
      </c>
      <c r="V67" s="21">
        <f t="shared" si="37"/>
        <v>2.1271111730181551</v>
      </c>
      <c r="W67" s="21">
        <f t="shared" si="37"/>
        <v>5.0824591243662107</v>
      </c>
      <c r="X67" s="21">
        <f t="shared" si="37"/>
        <v>5.531659193430885</v>
      </c>
      <c r="Y67" s="21">
        <f t="shared" si="37"/>
        <v>5.1749910048031031</v>
      </c>
      <c r="Z67" s="21">
        <f t="shared" si="37"/>
        <v>5.588502527430796</v>
      </c>
      <c r="AA67" s="21">
        <f t="shared" si="37"/>
        <v>4.5515294544881693</v>
      </c>
      <c r="AB67" s="21">
        <f t="shared" si="37"/>
        <v>5.1424802184670391</v>
      </c>
      <c r="AC67" s="21">
        <f t="shared" si="37"/>
        <v>5.8806670999434978</v>
      </c>
      <c r="AD67" s="21">
        <f t="shared" si="37"/>
        <v>5.3026246526704304</v>
      </c>
      <c r="AE67" s="21">
        <f t="shared" si="37"/>
        <v>5.148780178212685</v>
      </c>
    </row>
    <row r="68" spans="1:31" x14ac:dyDescent="0.2">
      <c r="A68" s="13" t="s">
        <v>144</v>
      </c>
      <c r="B68" s="4" t="s">
        <v>145</v>
      </c>
      <c r="C68" s="21">
        <f t="shared" ref="C68" si="38">+C69+C78</f>
        <v>0</v>
      </c>
      <c r="D68" s="21">
        <f t="shared" ref="D68:AE68" si="39">+D69+D78</f>
        <v>0</v>
      </c>
      <c r="E68" s="21">
        <f t="shared" si="39"/>
        <v>0</v>
      </c>
      <c r="F68" s="21">
        <f t="shared" si="39"/>
        <v>0</v>
      </c>
      <c r="G68" s="21">
        <f t="shared" si="39"/>
        <v>0</v>
      </c>
      <c r="H68" s="21">
        <f t="shared" si="39"/>
        <v>0</v>
      </c>
      <c r="I68" s="21">
        <f t="shared" si="39"/>
        <v>0</v>
      </c>
      <c r="J68" s="21">
        <f t="shared" si="39"/>
        <v>0</v>
      </c>
      <c r="K68" s="21">
        <f t="shared" si="39"/>
        <v>0</v>
      </c>
      <c r="L68" s="21">
        <f t="shared" si="39"/>
        <v>0</v>
      </c>
      <c r="M68" s="21">
        <f t="shared" si="39"/>
        <v>0</v>
      </c>
      <c r="N68" s="21">
        <f t="shared" si="39"/>
        <v>0</v>
      </c>
      <c r="O68" s="21">
        <f t="shared" si="39"/>
        <v>0</v>
      </c>
      <c r="P68" s="21">
        <f t="shared" si="39"/>
        <v>0</v>
      </c>
      <c r="Q68" s="21">
        <f t="shared" si="39"/>
        <v>0</v>
      </c>
      <c r="R68" s="21">
        <f t="shared" si="39"/>
        <v>0</v>
      </c>
      <c r="S68" s="21">
        <f t="shared" si="39"/>
        <v>0</v>
      </c>
      <c r="T68" s="21">
        <f t="shared" si="39"/>
        <v>0</v>
      </c>
      <c r="U68" s="21">
        <f t="shared" si="39"/>
        <v>0</v>
      </c>
      <c r="V68" s="21">
        <f t="shared" si="39"/>
        <v>0</v>
      </c>
      <c r="W68" s="21">
        <f t="shared" si="39"/>
        <v>0</v>
      </c>
      <c r="X68" s="21">
        <f t="shared" si="39"/>
        <v>0</v>
      </c>
      <c r="Y68" s="21">
        <f t="shared" si="39"/>
        <v>0</v>
      </c>
      <c r="Z68" s="21">
        <f t="shared" si="39"/>
        <v>0</v>
      </c>
      <c r="AA68" s="21">
        <f t="shared" si="39"/>
        <v>0</v>
      </c>
      <c r="AB68" s="21">
        <f t="shared" si="39"/>
        <v>0</v>
      </c>
      <c r="AC68" s="21">
        <f t="shared" si="39"/>
        <v>0</v>
      </c>
      <c r="AD68" s="21">
        <f t="shared" si="39"/>
        <v>0</v>
      </c>
      <c r="AE68" s="21">
        <f t="shared" si="39"/>
        <v>0</v>
      </c>
    </row>
    <row r="69" spans="1:31" x14ac:dyDescent="0.2">
      <c r="A69" s="13" t="s">
        <v>146</v>
      </c>
      <c r="B69" s="4" t="s">
        <v>147</v>
      </c>
      <c r="C69" s="21">
        <f t="shared" ref="C69" si="40">+C70+C75</f>
        <v>0</v>
      </c>
      <c r="D69" s="21">
        <f t="shared" ref="D69:AE69" si="41">+D70+D75</f>
        <v>0</v>
      </c>
      <c r="E69" s="21">
        <f t="shared" si="41"/>
        <v>0</v>
      </c>
      <c r="F69" s="21">
        <f t="shared" si="41"/>
        <v>0</v>
      </c>
      <c r="G69" s="21">
        <f t="shared" si="41"/>
        <v>0</v>
      </c>
      <c r="H69" s="21">
        <f t="shared" si="41"/>
        <v>0</v>
      </c>
      <c r="I69" s="21">
        <f t="shared" si="41"/>
        <v>0</v>
      </c>
      <c r="J69" s="21">
        <f t="shared" si="41"/>
        <v>0</v>
      </c>
      <c r="K69" s="21">
        <f t="shared" si="41"/>
        <v>0</v>
      </c>
      <c r="L69" s="21">
        <f t="shared" si="41"/>
        <v>0</v>
      </c>
      <c r="M69" s="21">
        <f t="shared" si="41"/>
        <v>0</v>
      </c>
      <c r="N69" s="21">
        <f t="shared" si="41"/>
        <v>0</v>
      </c>
      <c r="O69" s="21">
        <f t="shared" si="41"/>
        <v>0</v>
      </c>
      <c r="P69" s="21">
        <f t="shared" si="41"/>
        <v>0</v>
      </c>
      <c r="Q69" s="21">
        <f t="shared" si="41"/>
        <v>0</v>
      </c>
      <c r="R69" s="21">
        <f t="shared" si="41"/>
        <v>0</v>
      </c>
      <c r="S69" s="21">
        <f t="shared" si="41"/>
        <v>0</v>
      </c>
      <c r="T69" s="21">
        <f t="shared" si="41"/>
        <v>0</v>
      </c>
      <c r="U69" s="21">
        <f t="shared" si="41"/>
        <v>0</v>
      </c>
      <c r="V69" s="21">
        <f t="shared" si="41"/>
        <v>0</v>
      </c>
      <c r="W69" s="21">
        <f t="shared" si="41"/>
        <v>0</v>
      </c>
      <c r="X69" s="21">
        <f t="shared" si="41"/>
        <v>0</v>
      </c>
      <c r="Y69" s="21">
        <f t="shared" si="41"/>
        <v>0</v>
      </c>
      <c r="Z69" s="21">
        <f t="shared" si="41"/>
        <v>0</v>
      </c>
      <c r="AA69" s="21">
        <f t="shared" si="41"/>
        <v>0</v>
      </c>
      <c r="AB69" s="21">
        <f t="shared" si="41"/>
        <v>0</v>
      </c>
      <c r="AC69" s="21">
        <f t="shared" si="41"/>
        <v>0</v>
      </c>
      <c r="AD69" s="21">
        <f t="shared" si="41"/>
        <v>0</v>
      </c>
      <c r="AE69" s="21">
        <f t="shared" si="41"/>
        <v>0</v>
      </c>
    </row>
    <row r="70" spans="1:31" x14ac:dyDescent="0.2">
      <c r="A70" s="13" t="s">
        <v>148</v>
      </c>
      <c r="B70" s="4" t="s">
        <v>149</v>
      </c>
      <c r="C70" s="21">
        <f t="shared" ref="C70" si="42">+C71+C72+C73+C74</f>
        <v>0</v>
      </c>
      <c r="D70" s="21">
        <f t="shared" ref="D70:AE70" si="43">+D71+D72+D73+D74</f>
        <v>0</v>
      </c>
      <c r="E70" s="21">
        <f t="shared" si="43"/>
        <v>0</v>
      </c>
      <c r="F70" s="21">
        <f t="shared" si="43"/>
        <v>0</v>
      </c>
      <c r="G70" s="21">
        <f t="shared" si="43"/>
        <v>0</v>
      </c>
      <c r="H70" s="21">
        <f t="shared" si="43"/>
        <v>0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21">
        <f t="shared" si="43"/>
        <v>0</v>
      </c>
      <c r="S70" s="21">
        <f t="shared" si="43"/>
        <v>0</v>
      </c>
      <c r="T70" s="21">
        <f t="shared" si="43"/>
        <v>0</v>
      </c>
      <c r="U70" s="21">
        <f t="shared" si="43"/>
        <v>0</v>
      </c>
      <c r="V70" s="21">
        <f t="shared" si="43"/>
        <v>0</v>
      </c>
      <c r="W70" s="21">
        <f t="shared" si="43"/>
        <v>0</v>
      </c>
      <c r="X70" s="21">
        <f t="shared" si="43"/>
        <v>0</v>
      </c>
      <c r="Y70" s="21">
        <f t="shared" si="43"/>
        <v>0</v>
      </c>
      <c r="Z70" s="21">
        <f t="shared" si="43"/>
        <v>0</v>
      </c>
      <c r="AA70" s="21">
        <f t="shared" si="43"/>
        <v>0</v>
      </c>
      <c r="AB70" s="21">
        <f t="shared" si="43"/>
        <v>0</v>
      </c>
      <c r="AC70" s="21">
        <f t="shared" si="43"/>
        <v>0</v>
      </c>
      <c r="AD70" s="21">
        <f t="shared" si="43"/>
        <v>0</v>
      </c>
      <c r="AE70" s="21">
        <f t="shared" si="43"/>
        <v>0</v>
      </c>
    </row>
    <row r="71" spans="1:31" x14ac:dyDescent="0.2">
      <c r="A71" s="13" t="s">
        <v>150</v>
      </c>
      <c r="B71" s="4" t="s">
        <v>151</v>
      </c>
      <c r="C71" s="94">
        <v>0</v>
      </c>
      <c r="D71" s="94">
        <v>0</v>
      </c>
      <c r="E71" s="94">
        <v>0</v>
      </c>
      <c r="F71" s="94">
        <v>0</v>
      </c>
      <c r="G71" s="94">
        <v>0</v>
      </c>
      <c r="H71" s="94">
        <v>0</v>
      </c>
      <c r="I71" s="94">
        <v>0</v>
      </c>
      <c r="J71" s="94">
        <v>0</v>
      </c>
      <c r="K71" s="94">
        <v>0</v>
      </c>
      <c r="L71" s="94">
        <v>0</v>
      </c>
      <c r="M71" s="94">
        <v>0</v>
      </c>
      <c r="N71" s="94">
        <v>0</v>
      </c>
      <c r="O71" s="94">
        <v>0</v>
      </c>
      <c r="P71" s="94">
        <v>0</v>
      </c>
      <c r="Q71" s="94">
        <v>0</v>
      </c>
      <c r="R71" s="94">
        <v>0</v>
      </c>
      <c r="S71" s="94">
        <v>0</v>
      </c>
      <c r="T71" s="94">
        <v>0</v>
      </c>
      <c r="U71" s="94">
        <v>0</v>
      </c>
      <c r="V71" s="94">
        <v>0</v>
      </c>
      <c r="W71" s="94">
        <v>0</v>
      </c>
      <c r="X71" s="94">
        <v>0</v>
      </c>
      <c r="Y71" s="94">
        <v>0</v>
      </c>
      <c r="Z71" s="94">
        <v>0</v>
      </c>
      <c r="AA71" s="94">
        <v>0</v>
      </c>
      <c r="AB71" s="94">
        <v>0</v>
      </c>
      <c r="AC71" s="94">
        <v>0</v>
      </c>
      <c r="AD71" s="94">
        <v>0</v>
      </c>
      <c r="AE71" s="94">
        <v>0</v>
      </c>
    </row>
    <row r="72" spans="1:31" x14ac:dyDescent="0.2">
      <c r="A72" s="13" t="s">
        <v>152</v>
      </c>
      <c r="B72" s="4" t="s">
        <v>153</v>
      </c>
      <c r="C72" s="94">
        <v>0</v>
      </c>
      <c r="D72" s="94">
        <v>0</v>
      </c>
      <c r="E72" s="94">
        <v>0</v>
      </c>
      <c r="F72" s="94">
        <v>0</v>
      </c>
      <c r="G72" s="94">
        <v>0</v>
      </c>
      <c r="H72" s="94">
        <v>0</v>
      </c>
      <c r="I72" s="94">
        <v>0</v>
      </c>
      <c r="J72" s="94">
        <v>0</v>
      </c>
      <c r="K72" s="94">
        <v>0</v>
      </c>
      <c r="L72" s="94">
        <v>0</v>
      </c>
      <c r="M72" s="94">
        <v>0</v>
      </c>
      <c r="N72" s="94">
        <v>0</v>
      </c>
      <c r="O72" s="94">
        <v>0</v>
      </c>
      <c r="P72" s="94">
        <v>0</v>
      </c>
      <c r="Q72" s="94">
        <v>0</v>
      </c>
      <c r="R72" s="94">
        <v>0</v>
      </c>
      <c r="S72" s="94">
        <v>0</v>
      </c>
      <c r="T72" s="94">
        <v>0</v>
      </c>
      <c r="U72" s="94">
        <v>0</v>
      </c>
      <c r="V72" s="94">
        <v>0</v>
      </c>
      <c r="W72" s="94">
        <v>0</v>
      </c>
      <c r="X72" s="94">
        <v>0</v>
      </c>
      <c r="Y72" s="94">
        <v>0</v>
      </c>
      <c r="Z72" s="94">
        <v>0</v>
      </c>
      <c r="AA72" s="94">
        <v>0</v>
      </c>
      <c r="AB72" s="94">
        <v>0</v>
      </c>
      <c r="AC72" s="94">
        <v>0</v>
      </c>
      <c r="AD72" s="94">
        <v>0</v>
      </c>
      <c r="AE72" s="94">
        <v>0</v>
      </c>
    </row>
    <row r="73" spans="1:31" x14ac:dyDescent="0.2">
      <c r="A73" s="13" t="s">
        <v>154</v>
      </c>
      <c r="B73" s="4" t="s">
        <v>155</v>
      </c>
      <c r="C73" s="94">
        <v>0</v>
      </c>
      <c r="D73" s="94">
        <v>0</v>
      </c>
      <c r="E73" s="94">
        <v>0</v>
      </c>
      <c r="F73" s="94">
        <v>0</v>
      </c>
      <c r="G73" s="94">
        <v>0</v>
      </c>
      <c r="H73" s="94">
        <v>0</v>
      </c>
      <c r="I73" s="94">
        <v>0</v>
      </c>
      <c r="J73" s="94">
        <v>0</v>
      </c>
      <c r="K73" s="94">
        <v>0</v>
      </c>
      <c r="L73" s="94">
        <v>0</v>
      </c>
      <c r="M73" s="94">
        <v>0</v>
      </c>
      <c r="N73" s="94">
        <v>0</v>
      </c>
      <c r="O73" s="94">
        <v>0</v>
      </c>
      <c r="P73" s="94">
        <v>0</v>
      </c>
      <c r="Q73" s="94">
        <v>0</v>
      </c>
      <c r="R73" s="94">
        <v>0</v>
      </c>
      <c r="S73" s="94">
        <v>0</v>
      </c>
      <c r="T73" s="94">
        <v>0</v>
      </c>
      <c r="U73" s="94">
        <v>0</v>
      </c>
      <c r="V73" s="94">
        <v>0</v>
      </c>
      <c r="W73" s="94">
        <v>0</v>
      </c>
      <c r="X73" s="94">
        <v>0</v>
      </c>
      <c r="Y73" s="94">
        <v>0</v>
      </c>
      <c r="Z73" s="94">
        <v>0</v>
      </c>
      <c r="AA73" s="94">
        <v>0</v>
      </c>
      <c r="AB73" s="94">
        <v>0</v>
      </c>
      <c r="AC73" s="94">
        <v>0</v>
      </c>
      <c r="AD73" s="94">
        <v>0</v>
      </c>
      <c r="AE73" s="94">
        <v>0</v>
      </c>
    </row>
    <row r="74" spans="1:31" x14ac:dyDescent="0.2">
      <c r="A74" s="13" t="s">
        <v>156</v>
      </c>
      <c r="B74" s="4" t="s">
        <v>157</v>
      </c>
      <c r="C74" s="94">
        <v>0</v>
      </c>
      <c r="D74" s="94">
        <v>0</v>
      </c>
      <c r="E74" s="94">
        <v>0</v>
      </c>
      <c r="F74" s="94">
        <v>0</v>
      </c>
      <c r="G74" s="94">
        <v>0</v>
      </c>
      <c r="H74" s="94">
        <v>0</v>
      </c>
      <c r="I74" s="94">
        <v>0</v>
      </c>
      <c r="J74" s="94">
        <v>0</v>
      </c>
      <c r="K74" s="94">
        <v>0</v>
      </c>
      <c r="L74" s="94">
        <v>0</v>
      </c>
      <c r="M74" s="94">
        <v>0</v>
      </c>
      <c r="N74" s="94">
        <v>0</v>
      </c>
      <c r="O74" s="94">
        <v>0</v>
      </c>
      <c r="P74" s="94">
        <v>0</v>
      </c>
      <c r="Q74" s="94">
        <v>0</v>
      </c>
      <c r="R74" s="94">
        <v>0</v>
      </c>
      <c r="S74" s="94">
        <v>0</v>
      </c>
      <c r="T74" s="94">
        <v>0</v>
      </c>
      <c r="U74" s="94">
        <v>0</v>
      </c>
      <c r="V74" s="94">
        <v>0</v>
      </c>
      <c r="W74" s="94">
        <v>0</v>
      </c>
      <c r="X74" s="94">
        <v>0</v>
      </c>
      <c r="Y74" s="94">
        <v>0</v>
      </c>
      <c r="Z74" s="94">
        <v>0</v>
      </c>
      <c r="AA74" s="94">
        <v>0</v>
      </c>
      <c r="AB74" s="94">
        <v>0</v>
      </c>
      <c r="AC74" s="94">
        <v>0</v>
      </c>
      <c r="AD74" s="94">
        <v>0</v>
      </c>
      <c r="AE74" s="94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4">+D76+D77</f>
        <v>0</v>
      </c>
      <c r="E75" s="21">
        <f t="shared" si="44"/>
        <v>0</v>
      </c>
      <c r="F75" s="21">
        <f t="shared" si="44"/>
        <v>0</v>
      </c>
      <c r="G75" s="21">
        <f t="shared" si="44"/>
        <v>0</v>
      </c>
      <c r="H75" s="21">
        <f t="shared" si="44"/>
        <v>0</v>
      </c>
      <c r="I75" s="21">
        <f t="shared" si="44"/>
        <v>0</v>
      </c>
      <c r="J75" s="21">
        <f t="shared" si="44"/>
        <v>0</v>
      </c>
      <c r="K75" s="21">
        <f t="shared" si="44"/>
        <v>0</v>
      </c>
      <c r="L75" s="21">
        <f t="shared" si="44"/>
        <v>0</v>
      </c>
      <c r="M75" s="21">
        <f t="shared" si="44"/>
        <v>0</v>
      </c>
      <c r="N75" s="21">
        <f t="shared" si="44"/>
        <v>0</v>
      </c>
      <c r="O75" s="21">
        <f t="shared" si="44"/>
        <v>0</v>
      </c>
      <c r="P75" s="21">
        <f t="shared" si="44"/>
        <v>0</v>
      </c>
      <c r="Q75" s="21">
        <f t="shared" si="44"/>
        <v>0</v>
      </c>
      <c r="R75" s="21">
        <f t="shared" si="44"/>
        <v>0</v>
      </c>
      <c r="S75" s="21">
        <f t="shared" si="44"/>
        <v>0</v>
      </c>
      <c r="T75" s="21">
        <f t="shared" si="44"/>
        <v>0</v>
      </c>
      <c r="U75" s="21">
        <f t="shared" si="44"/>
        <v>0</v>
      </c>
      <c r="V75" s="21">
        <f t="shared" si="44"/>
        <v>0</v>
      </c>
      <c r="W75" s="21">
        <f t="shared" si="44"/>
        <v>0</v>
      </c>
      <c r="X75" s="21">
        <f t="shared" si="44"/>
        <v>0</v>
      </c>
      <c r="Y75" s="21">
        <f t="shared" si="44"/>
        <v>0</v>
      </c>
      <c r="Z75" s="21">
        <f t="shared" si="44"/>
        <v>0</v>
      </c>
      <c r="AA75" s="21">
        <f t="shared" si="44"/>
        <v>0</v>
      </c>
      <c r="AB75" s="21">
        <f t="shared" si="44"/>
        <v>0</v>
      </c>
      <c r="AC75" s="21">
        <f t="shared" si="44"/>
        <v>0</v>
      </c>
      <c r="AD75" s="21">
        <f t="shared" si="44"/>
        <v>0</v>
      </c>
      <c r="AE75" s="21">
        <f t="shared" si="44"/>
        <v>0</v>
      </c>
    </row>
    <row r="76" spans="1:31" x14ac:dyDescent="0.2">
      <c r="A76" s="13" t="s">
        <v>160</v>
      </c>
      <c r="B76" s="4" t="s">
        <v>151</v>
      </c>
      <c r="C76" s="94">
        <v>0</v>
      </c>
      <c r="D76" s="94">
        <v>0</v>
      </c>
      <c r="E76" s="94">
        <v>0</v>
      </c>
      <c r="F76" s="94">
        <v>0</v>
      </c>
      <c r="G76" s="94">
        <v>0</v>
      </c>
      <c r="H76" s="94">
        <v>0</v>
      </c>
      <c r="I76" s="94">
        <v>0</v>
      </c>
      <c r="J76" s="94">
        <v>0</v>
      </c>
      <c r="K76" s="94">
        <v>0</v>
      </c>
      <c r="L76" s="94">
        <v>0</v>
      </c>
      <c r="M76" s="94">
        <v>0</v>
      </c>
      <c r="N76" s="94">
        <v>0</v>
      </c>
      <c r="O76" s="94">
        <v>0</v>
      </c>
      <c r="P76" s="94">
        <v>0</v>
      </c>
      <c r="Q76" s="94">
        <v>0</v>
      </c>
      <c r="R76" s="94">
        <v>0</v>
      </c>
      <c r="S76" s="94">
        <v>0</v>
      </c>
      <c r="T76" s="94">
        <v>0</v>
      </c>
      <c r="U76" s="94">
        <v>0</v>
      </c>
      <c r="V76" s="94">
        <v>0</v>
      </c>
      <c r="W76" s="94">
        <v>0</v>
      </c>
      <c r="X76" s="94">
        <v>0</v>
      </c>
      <c r="Y76" s="94">
        <v>0</v>
      </c>
      <c r="Z76" s="94">
        <v>0</v>
      </c>
      <c r="AA76" s="94">
        <v>0</v>
      </c>
      <c r="AB76" s="94">
        <v>0</v>
      </c>
      <c r="AC76" s="94">
        <v>0</v>
      </c>
      <c r="AD76" s="94">
        <v>0</v>
      </c>
      <c r="AE76" s="94">
        <v>0</v>
      </c>
    </row>
    <row r="77" spans="1:31" x14ac:dyDescent="0.2">
      <c r="A77" s="13" t="s">
        <v>161</v>
      </c>
      <c r="B77" s="4" t="s">
        <v>153</v>
      </c>
      <c r="C77" s="94">
        <v>0</v>
      </c>
      <c r="D77" s="94">
        <v>0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s="94">
        <v>0</v>
      </c>
      <c r="R77" s="94">
        <v>0</v>
      </c>
      <c r="S77" s="94">
        <v>0</v>
      </c>
      <c r="T77" s="94">
        <v>0</v>
      </c>
      <c r="U77" s="94">
        <v>0</v>
      </c>
      <c r="V77" s="94">
        <v>0</v>
      </c>
      <c r="W77" s="94">
        <v>0</v>
      </c>
      <c r="X77" s="94">
        <v>0</v>
      </c>
      <c r="Y77" s="94">
        <v>0</v>
      </c>
      <c r="Z77" s="94">
        <v>0</v>
      </c>
      <c r="AA77" s="94">
        <v>0</v>
      </c>
      <c r="AB77" s="94">
        <v>0</v>
      </c>
      <c r="AC77" s="94">
        <v>0</v>
      </c>
      <c r="AD77" s="94">
        <v>0</v>
      </c>
      <c r="AE77" s="94">
        <v>0</v>
      </c>
    </row>
    <row r="78" spans="1:31" x14ac:dyDescent="0.2">
      <c r="A78" s="13" t="s">
        <v>162</v>
      </c>
      <c r="B78" s="4" t="s">
        <v>163</v>
      </c>
      <c r="C78" s="94">
        <v>0</v>
      </c>
      <c r="D78" s="94">
        <v>0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0</v>
      </c>
      <c r="Q78" s="94">
        <v>0</v>
      </c>
      <c r="R78" s="94">
        <v>0</v>
      </c>
      <c r="S78" s="94">
        <v>0</v>
      </c>
      <c r="T78" s="94">
        <v>0</v>
      </c>
      <c r="U78" s="94">
        <v>0</v>
      </c>
      <c r="V78" s="94">
        <v>0</v>
      </c>
      <c r="W78" s="94">
        <v>0</v>
      </c>
      <c r="X78" s="94">
        <v>0</v>
      </c>
      <c r="Y78" s="94">
        <v>0</v>
      </c>
      <c r="Z78" s="94">
        <v>0</v>
      </c>
      <c r="AA78" s="94">
        <v>0</v>
      </c>
      <c r="AB78" s="94">
        <v>0</v>
      </c>
      <c r="AC78" s="94">
        <v>0</v>
      </c>
      <c r="AD78" s="94">
        <v>0</v>
      </c>
      <c r="AE78" s="94">
        <v>0</v>
      </c>
    </row>
    <row r="79" spans="1:31" x14ac:dyDescent="0.2">
      <c r="A79" s="13" t="s">
        <v>242</v>
      </c>
      <c r="B79" s="4" t="s">
        <v>184</v>
      </c>
      <c r="C79" s="94">
        <v>0</v>
      </c>
      <c r="D79" s="94">
        <v>0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  <c r="N79" s="94">
        <v>0</v>
      </c>
      <c r="O79" s="94">
        <v>0</v>
      </c>
      <c r="P79" s="94">
        <v>0</v>
      </c>
      <c r="Q79" s="94">
        <v>0</v>
      </c>
      <c r="R79" s="94">
        <v>0</v>
      </c>
      <c r="S79" s="94">
        <v>0</v>
      </c>
      <c r="T79" s="94">
        <v>0</v>
      </c>
      <c r="U79" s="94">
        <v>0</v>
      </c>
      <c r="V79" s="94">
        <v>0</v>
      </c>
      <c r="W79" s="94">
        <v>0</v>
      </c>
      <c r="X79" s="94">
        <v>0</v>
      </c>
      <c r="Y79" s="94">
        <v>0</v>
      </c>
      <c r="Z79" s="94">
        <v>0</v>
      </c>
      <c r="AA79" s="94">
        <v>0</v>
      </c>
      <c r="AB79" s="94">
        <v>0</v>
      </c>
      <c r="AC79" s="94">
        <v>0</v>
      </c>
      <c r="AD79" s="94">
        <v>0</v>
      </c>
      <c r="AE79" s="94">
        <v>0</v>
      </c>
    </row>
    <row r="80" spans="1:31" x14ac:dyDescent="0.2">
      <c r="A80" s="13" t="s">
        <v>164</v>
      </c>
      <c r="B80" s="4" t="s">
        <v>165</v>
      </c>
      <c r="C80" s="21">
        <f t="shared" ref="C80" si="45">+C81+C91</f>
        <v>0</v>
      </c>
      <c r="D80" s="21">
        <f t="shared" ref="D80:AE80" si="46">+D81+D91</f>
        <v>0</v>
      </c>
      <c r="E80" s="21">
        <f t="shared" si="46"/>
        <v>0</v>
      </c>
      <c r="F80" s="21">
        <f t="shared" si="46"/>
        <v>0</v>
      </c>
      <c r="G80" s="21">
        <f t="shared" si="46"/>
        <v>0</v>
      </c>
      <c r="H80" s="21">
        <f t="shared" si="46"/>
        <v>0</v>
      </c>
      <c r="I80" s="21">
        <f t="shared" si="46"/>
        <v>0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21">
        <f t="shared" si="46"/>
        <v>0</v>
      </c>
      <c r="S80" s="21">
        <f t="shared" si="46"/>
        <v>0</v>
      </c>
      <c r="T80" s="21">
        <f t="shared" si="46"/>
        <v>3.4516732286343972</v>
      </c>
      <c r="U80" s="21">
        <f t="shared" si="46"/>
        <v>1.4432430641177951</v>
      </c>
      <c r="V80" s="21">
        <f t="shared" si="46"/>
        <v>2.1271111730181551</v>
      </c>
      <c r="W80" s="21">
        <f t="shared" si="46"/>
        <v>5.0824591243662107</v>
      </c>
      <c r="X80" s="21">
        <f t="shared" si="46"/>
        <v>5.531659193430885</v>
      </c>
      <c r="Y80" s="21">
        <f t="shared" si="46"/>
        <v>5.1749910048031031</v>
      </c>
      <c r="Z80" s="21">
        <f t="shared" si="46"/>
        <v>5.588502527430796</v>
      </c>
      <c r="AA80" s="21">
        <f t="shared" si="46"/>
        <v>4.5515294544881693</v>
      </c>
      <c r="AB80" s="21">
        <f t="shared" si="46"/>
        <v>5.1424802184670391</v>
      </c>
      <c r="AC80" s="21">
        <f t="shared" si="46"/>
        <v>5.8806670999434978</v>
      </c>
      <c r="AD80" s="21">
        <f t="shared" si="46"/>
        <v>5.3026246526704304</v>
      </c>
      <c r="AE80" s="21">
        <f t="shared" si="46"/>
        <v>5.148780178212685</v>
      </c>
    </row>
    <row r="81" spans="1:31" x14ac:dyDescent="0.2">
      <c r="A81" s="13" t="s">
        <v>166</v>
      </c>
      <c r="B81" s="4" t="s">
        <v>167</v>
      </c>
      <c r="C81" s="21">
        <f t="shared" ref="C81" si="47">+C82+C83+C84</f>
        <v>0</v>
      </c>
      <c r="D81" s="21">
        <f t="shared" ref="D81:AE81" si="48">+D82+D83+D84</f>
        <v>0</v>
      </c>
      <c r="E81" s="21">
        <f t="shared" si="48"/>
        <v>0</v>
      </c>
      <c r="F81" s="21">
        <f t="shared" si="48"/>
        <v>0</v>
      </c>
      <c r="G81" s="21">
        <f t="shared" si="48"/>
        <v>0</v>
      </c>
      <c r="H81" s="21">
        <f t="shared" si="48"/>
        <v>0</v>
      </c>
      <c r="I81" s="21">
        <f t="shared" si="48"/>
        <v>0</v>
      </c>
      <c r="J81" s="21">
        <f t="shared" si="48"/>
        <v>0</v>
      </c>
      <c r="K81" s="21">
        <f t="shared" si="48"/>
        <v>0</v>
      </c>
      <c r="L81" s="21">
        <f t="shared" si="48"/>
        <v>0</v>
      </c>
      <c r="M81" s="21">
        <f t="shared" si="48"/>
        <v>0</v>
      </c>
      <c r="N81" s="21">
        <f t="shared" si="48"/>
        <v>0</v>
      </c>
      <c r="O81" s="21">
        <f t="shared" si="48"/>
        <v>0</v>
      </c>
      <c r="P81" s="21">
        <f t="shared" si="48"/>
        <v>0</v>
      </c>
      <c r="Q81" s="21">
        <f t="shared" si="48"/>
        <v>0</v>
      </c>
      <c r="R81" s="21">
        <f t="shared" si="48"/>
        <v>0</v>
      </c>
      <c r="S81" s="21">
        <f t="shared" si="48"/>
        <v>0</v>
      </c>
      <c r="T81" s="21">
        <f t="shared" si="48"/>
        <v>0</v>
      </c>
      <c r="U81" s="21">
        <f t="shared" si="48"/>
        <v>0</v>
      </c>
      <c r="V81" s="21">
        <f t="shared" si="48"/>
        <v>0</v>
      </c>
      <c r="W81" s="21">
        <f t="shared" si="48"/>
        <v>0</v>
      </c>
      <c r="X81" s="21">
        <f t="shared" si="48"/>
        <v>0</v>
      </c>
      <c r="Y81" s="21">
        <f t="shared" si="48"/>
        <v>0</v>
      </c>
      <c r="Z81" s="21">
        <f t="shared" si="48"/>
        <v>0</v>
      </c>
      <c r="AA81" s="21">
        <f t="shared" si="48"/>
        <v>0</v>
      </c>
      <c r="AB81" s="21">
        <f t="shared" si="48"/>
        <v>0</v>
      </c>
      <c r="AC81" s="21">
        <f t="shared" si="48"/>
        <v>0</v>
      </c>
      <c r="AD81" s="21">
        <f t="shared" si="48"/>
        <v>0</v>
      </c>
      <c r="AE81" s="21">
        <f t="shared" si="48"/>
        <v>0</v>
      </c>
    </row>
    <row r="82" spans="1:31" x14ac:dyDescent="0.2">
      <c r="A82" s="13" t="s">
        <v>168</v>
      </c>
      <c r="B82" s="4" t="s">
        <v>169</v>
      </c>
      <c r="C82" s="94">
        <v>0</v>
      </c>
      <c r="D82" s="94">
        <v>0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s="94">
        <v>0</v>
      </c>
      <c r="R82" s="94">
        <v>0</v>
      </c>
      <c r="S82" s="94">
        <v>0</v>
      </c>
      <c r="T82" s="94">
        <v>0</v>
      </c>
      <c r="U82" s="94">
        <v>0</v>
      </c>
      <c r="V82" s="94">
        <v>0</v>
      </c>
      <c r="W82" s="94">
        <v>0</v>
      </c>
      <c r="X82" s="94">
        <v>0</v>
      </c>
      <c r="Y82" s="94">
        <v>0</v>
      </c>
      <c r="Z82" s="94">
        <v>0</v>
      </c>
      <c r="AA82" s="94">
        <v>0</v>
      </c>
      <c r="AB82" s="94">
        <v>0</v>
      </c>
      <c r="AC82" s="94">
        <v>0</v>
      </c>
      <c r="AD82" s="94">
        <v>0</v>
      </c>
      <c r="AE82" s="94">
        <v>0</v>
      </c>
    </row>
    <row r="83" spans="1:31" x14ac:dyDescent="0.2">
      <c r="A83" s="13" t="s">
        <v>170</v>
      </c>
      <c r="B83" s="4" t="s">
        <v>171</v>
      </c>
      <c r="C83" s="94">
        <v>0</v>
      </c>
      <c r="D83" s="94">
        <v>0</v>
      </c>
      <c r="E83" s="94">
        <v>0</v>
      </c>
      <c r="F83" s="94">
        <v>0</v>
      </c>
      <c r="G83" s="94">
        <v>0</v>
      </c>
      <c r="H83" s="94">
        <v>0</v>
      </c>
      <c r="I83" s="94">
        <v>0</v>
      </c>
      <c r="J83" s="94">
        <v>0</v>
      </c>
      <c r="K83" s="94">
        <v>0</v>
      </c>
      <c r="L83" s="94">
        <v>0</v>
      </c>
      <c r="M83" s="94">
        <v>0</v>
      </c>
      <c r="N83" s="94">
        <v>0</v>
      </c>
      <c r="O83" s="94">
        <v>0</v>
      </c>
      <c r="P83" s="94">
        <v>0</v>
      </c>
      <c r="Q83" s="94">
        <v>0</v>
      </c>
      <c r="R83" s="94">
        <v>0</v>
      </c>
      <c r="S83" s="94">
        <v>0</v>
      </c>
      <c r="T83" s="94">
        <v>0</v>
      </c>
      <c r="U83" s="94">
        <v>0</v>
      </c>
      <c r="V83" s="94">
        <v>0</v>
      </c>
      <c r="W83" s="94">
        <v>0</v>
      </c>
      <c r="X83" s="94">
        <v>0</v>
      </c>
      <c r="Y83" s="94">
        <v>0</v>
      </c>
      <c r="Z83" s="94">
        <v>0</v>
      </c>
      <c r="AA83" s="94">
        <v>0</v>
      </c>
      <c r="AB83" s="94">
        <v>0</v>
      </c>
      <c r="AC83" s="94">
        <v>0</v>
      </c>
      <c r="AD83" s="94">
        <v>0</v>
      </c>
      <c r="AE83" s="94">
        <v>0</v>
      </c>
    </row>
    <row r="84" spans="1:31" x14ac:dyDescent="0.2">
      <c r="A84" s="13" t="s">
        <v>172</v>
      </c>
      <c r="B84" s="4" t="s">
        <v>173</v>
      </c>
      <c r="C84" s="21">
        <f t="shared" ref="C84" si="49">+C85+C86+C87+C88+C89+C90</f>
        <v>0</v>
      </c>
      <c r="D84" s="21">
        <f t="shared" ref="D84:AE84" si="50">+D85+D86+D87+D88+D89+D90</f>
        <v>0</v>
      </c>
      <c r="E84" s="21">
        <f t="shared" si="50"/>
        <v>0</v>
      </c>
      <c r="F84" s="21">
        <f t="shared" si="50"/>
        <v>0</v>
      </c>
      <c r="G84" s="21">
        <f t="shared" si="50"/>
        <v>0</v>
      </c>
      <c r="H84" s="21">
        <f t="shared" si="50"/>
        <v>0</v>
      </c>
      <c r="I84" s="21">
        <f t="shared" si="50"/>
        <v>0</v>
      </c>
      <c r="J84" s="21">
        <f t="shared" si="50"/>
        <v>0</v>
      </c>
      <c r="K84" s="21">
        <f t="shared" si="50"/>
        <v>0</v>
      </c>
      <c r="L84" s="21">
        <f t="shared" si="50"/>
        <v>0</v>
      </c>
      <c r="M84" s="21">
        <f t="shared" si="50"/>
        <v>0</v>
      </c>
      <c r="N84" s="21">
        <f t="shared" si="50"/>
        <v>0</v>
      </c>
      <c r="O84" s="21">
        <f t="shared" si="50"/>
        <v>0</v>
      </c>
      <c r="P84" s="21">
        <f t="shared" si="50"/>
        <v>0</v>
      </c>
      <c r="Q84" s="21">
        <f t="shared" si="50"/>
        <v>0</v>
      </c>
      <c r="R84" s="21">
        <f t="shared" si="50"/>
        <v>0</v>
      </c>
      <c r="S84" s="21">
        <f t="shared" si="50"/>
        <v>0</v>
      </c>
      <c r="T84" s="21">
        <f t="shared" si="50"/>
        <v>0</v>
      </c>
      <c r="U84" s="21">
        <f t="shared" si="50"/>
        <v>0</v>
      </c>
      <c r="V84" s="21">
        <f t="shared" si="50"/>
        <v>0</v>
      </c>
      <c r="W84" s="21">
        <f t="shared" si="50"/>
        <v>0</v>
      </c>
      <c r="X84" s="21">
        <f t="shared" si="50"/>
        <v>0</v>
      </c>
      <c r="Y84" s="21">
        <f t="shared" si="50"/>
        <v>0</v>
      </c>
      <c r="Z84" s="21">
        <f t="shared" si="50"/>
        <v>0</v>
      </c>
      <c r="AA84" s="21">
        <f t="shared" si="50"/>
        <v>0</v>
      </c>
      <c r="AB84" s="21">
        <f t="shared" si="50"/>
        <v>0</v>
      </c>
      <c r="AC84" s="21">
        <f t="shared" si="50"/>
        <v>0</v>
      </c>
      <c r="AD84" s="21">
        <f t="shared" si="50"/>
        <v>0</v>
      </c>
      <c r="AE84" s="21">
        <f t="shared" si="50"/>
        <v>0</v>
      </c>
    </row>
    <row r="85" spans="1:31" x14ac:dyDescent="0.2">
      <c r="A85" s="13" t="s">
        <v>174</v>
      </c>
      <c r="B85" s="4" t="s">
        <v>175</v>
      </c>
      <c r="C85" s="94">
        <v>0</v>
      </c>
      <c r="D85" s="94">
        <v>0</v>
      </c>
      <c r="E85" s="94">
        <v>0</v>
      </c>
      <c r="F85" s="94">
        <v>0</v>
      </c>
      <c r="G85" s="94">
        <v>0</v>
      </c>
      <c r="H85" s="94">
        <v>0</v>
      </c>
      <c r="I85" s="94">
        <v>0</v>
      </c>
      <c r="J85" s="94">
        <v>0</v>
      </c>
      <c r="K85" s="94">
        <v>0</v>
      </c>
      <c r="L85" s="94">
        <v>0</v>
      </c>
      <c r="M85" s="94">
        <v>0</v>
      </c>
      <c r="N85" s="94">
        <v>0</v>
      </c>
      <c r="O85" s="94">
        <v>0</v>
      </c>
      <c r="P85" s="94">
        <v>0</v>
      </c>
      <c r="Q85" s="94">
        <v>0</v>
      </c>
      <c r="R85" s="94">
        <v>0</v>
      </c>
      <c r="S85" s="94">
        <v>0</v>
      </c>
      <c r="T85" s="94">
        <v>0</v>
      </c>
      <c r="U85" s="94">
        <v>0</v>
      </c>
      <c r="V85" s="94">
        <v>0</v>
      </c>
      <c r="W85" s="94">
        <v>0</v>
      </c>
      <c r="X85" s="94">
        <v>0</v>
      </c>
      <c r="Y85" s="94">
        <v>0</v>
      </c>
      <c r="Z85" s="94">
        <v>0</v>
      </c>
      <c r="AA85" s="94">
        <v>0</v>
      </c>
      <c r="AB85" s="94">
        <v>0</v>
      </c>
      <c r="AC85" s="94">
        <v>0</v>
      </c>
      <c r="AD85" s="94">
        <v>0</v>
      </c>
      <c r="AE85" s="94">
        <v>0</v>
      </c>
    </row>
    <row r="86" spans="1:31" x14ac:dyDescent="0.2">
      <c r="A86" s="13" t="s">
        <v>176</v>
      </c>
      <c r="B86" s="4" t="s">
        <v>177</v>
      </c>
      <c r="C86" s="94">
        <v>0</v>
      </c>
      <c r="D86" s="94">
        <v>0</v>
      </c>
      <c r="E86" s="94">
        <v>0</v>
      </c>
      <c r="F86" s="94">
        <v>0</v>
      </c>
      <c r="G86" s="94">
        <v>0</v>
      </c>
      <c r="H86" s="94">
        <v>0</v>
      </c>
      <c r="I86" s="94">
        <v>0</v>
      </c>
      <c r="J86" s="94">
        <v>0</v>
      </c>
      <c r="K86" s="94">
        <v>0</v>
      </c>
      <c r="L86" s="94">
        <v>0</v>
      </c>
      <c r="M86" s="94">
        <v>0</v>
      </c>
      <c r="N86" s="94">
        <v>0</v>
      </c>
      <c r="O86" s="94">
        <v>0</v>
      </c>
      <c r="P86" s="94">
        <v>0</v>
      </c>
      <c r="Q86" s="94">
        <v>0</v>
      </c>
      <c r="R86" s="94">
        <v>0</v>
      </c>
      <c r="S86" s="94">
        <v>0</v>
      </c>
      <c r="T86" s="94">
        <v>0</v>
      </c>
      <c r="U86" s="94">
        <v>0</v>
      </c>
      <c r="V86" s="94">
        <v>0</v>
      </c>
      <c r="W86" s="94">
        <v>0</v>
      </c>
      <c r="X86" s="94">
        <v>0</v>
      </c>
      <c r="Y86" s="94">
        <v>0</v>
      </c>
      <c r="Z86" s="94">
        <v>0</v>
      </c>
      <c r="AA86" s="94">
        <v>0</v>
      </c>
      <c r="AB86" s="94">
        <v>0</v>
      </c>
      <c r="AC86" s="94">
        <v>0</v>
      </c>
      <c r="AD86" s="94">
        <v>0</v>
      </c>
      <c r="AE86" s="94">
        <v>0</v>
      </c>
    </row>
    <row r="87" spans="1:31" x14ac:dyDescent="0.2">
      <c r="A87" s="13" t="s">
        <v>178</v>
      </c>
      <c r="B87" s="4" t="s">
        <v>72</v>
      </c>
      <c r="C87" s="94">
        <v>0</v>
      </c>
      <c r="D87" s="94">
        <v>0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s="94">
        <v>0</v>
      </c>
      <c r="R87" s="94">
        <v>0</v>
      </c>
      <c r="S87" s="94">
        <v>0</v>
      </c>
      <c r="T87" s="94">
        <v>0</v>
      </c>
      <c r="U87" s="94">
        <v>0</v>
      </c>
      <c r="V87" s="94">
        <v>0</v>
      </c>
      <c r="W87" s="94">
        <v>0</v>
      </c>
      <c r="X87" s="94">
        <v>0</v>
      </c>
      <c r="Y87" s="94">
        <v>0</v>
      </c>
      <c r="Z87" s="94">
        <v>0</v>
      </c>
      <c r="AA87" s="94">
        <v>0</v>
      </c>
      <c r="AB87" s="94">
        <v>0</v>
      </c>
      <c r="AC87" s="94">
        <v>0</v>
      </c>
      <c r="AD87" s="94">
        <v>0</v>
      </c>
      <c r="AE87" s="94">
        <v>0</v>
      </c>
    </row>
    <row r="88" spans="1:31" x14ac:dyDescent="0.2">
      <c r="A88" s="13" t="s">
        <v>179</v>
      </c>
      <c r="B88" s="4" t="s">
        <v>180</v>
      </c>
      <c r="C88" s="94">
        <v>0</v>
      </c>
      <c r="D88" s="94">
        <v>0</v>
      </c>
      <c r="E88" s="94">
        <v>0</v>
      </c>
      <c r="F88" s="94">
        <v>0</v>
      </c>
      <c r="G88" s="94">
        <v>0</v>
      </c>
      <c r="H88" s="94">
        <v>0</v>
      </c>
      <c r="I88" s="94">
        <v>0</v>
      </c>
      <c r="J88" s="94">
        <v>0</v>
      </c>
      <c r="K88" s="94">
        <v>0</v>
      </c>
      <c r="L88" s="94">
        <v>0</v>
      </c>
      <c r="M88" s="94">
        <v>0</v>
      </c>
      <c r="N88" s="94">
        <v>0</v>
      </c>
      <c r="O88" s="94">
        <v>0</v>
      </c>
      <c r="P88" s="94">
        <v>0</v>
      </c>
      <c r="Q88" s="94">
        <v>0</v>
      </c>
      <c r="R88" s="94">
        <v>0</v>
      </c>
      <c r="S88" s="94">
        <v>0</v>
      </c>
      <c r="T88" s="94">
        <v>0</v>
      </c>
      <c r="U88" s="94">
        <v>0</v>
      </c>
      <c r="V88" s="94">
        <v>0</v>
      </c>
      <c r="W88" s="94">
        <v>0</v>
      </c>
      <c r="X88" s="94">
        <v>0</v>
      </c>
      <c r="Y88" s="94">
        <v>0</v>
      </c>
      <c r="Z88" s="94">
        <v>0</v>
      </c>
      <c r="AA88" s="94">
        <v>0</v>
      </c>
      <c r="AB88" s="94">
        <v>0</v>
      </c>
      <c r="AC88" s="94">
        <v>0</v>
      </c>
      <c r="AD88" s="94">
        <v>0</v>
      </c>
      <c r="AE88" s="94">
        <v>0</v>
      </c>
    </row>
    <row r="89" spans="1:31" x14ac:dyDescent="0.2">
      <c r="A89" s="13" t="s">
        <v>181</v>
      </c>
      <c r="B89" s="4" t="s">
        <v>182</v>
      </c>
      <c r="C89" s="94">
        <v>0</v>
      </c>
      <c r="D89" s="94">
        <v>0</v>
      </c>
      <c r="E89" s="94">
        <v>0</v>
      </c>
      <c r="F89" s="94">
        <v>0</v>
      </c>
      <c r="G89" s="94">
        <v>0</v>
      </c>
      <c r="H89" s="94">
        <v>0</v>
      </c>
      <c r="I89" s="94">
        <v>0</v>
      </c>
      <c r="J89" s="94">
        <v>0</v>
      </c>
      <c r="K89" s="94">
        <v>0</v>
      </c>
      <c r="L89" s="94">
        <v>0</v>
      </c>
      <c r="M89" s="94">
        <v>0</v>
      </c>
      <c r="N89" s="94">
        <v>0</v>
      </c>
      <c r="O89" s="94">
        <v>0</v>
      </c>
      <c r="P89" s="94">
        <v>0</v>
      </c>
      <c r="Q89" s="94">
        <v>0</v>
      </c>
      <c r="R89" s="94">
        <v>0</v>
      </c>
      <c r="S89" s="94">
        <v>0</v>
      </c>
      <c r="T89" s="94">
        <v>0</v>
      </c>
      <c r="U89" s="94">
        <v>0</v>
      </c>
      <c r="V89" s="94">
        <v>0</v>
      </c>
      <c r="W89" s="94">
        <v>0</v>
      </c>
      <c r="X89" s="94">
        <v>0</v>
      </c>
      <c r="Y89" s="94">
        <v>0</v>
      </c>
      <c r="Z89" s="94">
        <v>0</v>
      </c>
      <c r="AA89" s="94">
        <v>0</v>
      </c>
      <c r="AB89" s="94">
        <v>0</v>
      </c>
      <c r="AC89" s="94">
        <v>0</v>
      </c>
      <c r="AD89" s="94">
        <v>0</v>
      </c>
      <c r="AE89" s="94">
        <v>0</v>
      </c>
    </row>
    <row r="90" spans="1:31" x14ac:dyDescent="0.2">
      <c r="A90" s="13" t="s">
        <v>183</v>
      </c>
      <c r="B90" s="4" t="s">
        <v>184</v>
      </c>
      <c r="C90" s="94">
        <v>0</v>
      </c>
      <c r="D90" s="94">
        <v>0</v>
      </c>
      <c r="E90" s="94">
        <v>0</v>
      </c>
      <c r="F90" s="94">
        <v>0</v>
      </c>
      <c r="G90" s="94">
        <v>0</v>
      </c>
      <c r="H90" s="94">
        <v>0</v>
      </c>
      <c r="I90" s="94">
        <v>0</v>
      </c>
      <c r="J90" s="94">
        <v>0</v>
      </c>
      <c r="K90" s="94">
        <v>0</v>
      </c>
      <c r="L90" s="94">
        <v>0</v>
      </c>
      <c r="M90" s="94">
        <v>0</v>
      </c>
      <c r="N90" s="94">
        <v>0</v>
      </c>
      <c r="O90" s="94">
        <v>0</v>
      </c>
      <c r="P90" s="94">
        <v>0</v>
      </c>
      <c r="Q90" s="94">
        <v>0</v>
      </c>
      <c r="R90" s="94">
        <v>0</v>
      </c>
      <c r="S90" s="94">
        <v>0</v>
      </c>
      <c r="T90" s="94">
        <v>0</v>
      </c>
      <c r="U90" s="94">
        <v>0</v>
      </c>
      <c r="V90" s="94">
        <v>0</v>
      </c>
      <c r="W90" s="94">
        <v>0</v>
      </c>
      <c r="X90" s="94">
        <v>0</v>
      </c>
      <c r="Y90" s="94">
        <v>0</v>
      </c>
      <c r="Z90" s="94">
        <v>0</v>
      </c>
      <c r="AA90" s="94">
        <v>0</v>
      </c>
      <c r="AB90" s="94">
        <v>0</v>
      </c>
      <c r="AC90" s="94">
        <v>0</v>
      </c>
      <c r="AD90" s="94">
        <v>0</v>
      </c>
      <c r="AE90" s="94">
        <v>0</v>
      </c>
    </row>
    <row r="91" spans="1:31" x14ac:dyDescent="0.2">
      <c r="A91" s="13" t="s">
        <v>185</v>
      </c>
      <c r="B91" s="4" t="s">
        <v>186</v>
      </c>
      <c r="C91" s="21">
        <f t="shared" ref="C91" si="51">+C92+C93+C94</f>
        <v>0</v>
      </c>
      <c r="D91" s="21">
        <f t="shared" ref="D91:AE91" si="52">+D92+D93+D94</f>
        <v>0</v>
      </c>
      <c r="E91" s="21">
        <f t="shared" si="52"/>
        <v>0</v>
      </c>
      <c r="F91" s="21">
        <f t="shared" si="52"/>
        <v>0</v>
      </c>
      <c r="G91" s="21">
        <f t="shared" si="52"/>
        <v>0</v>
      </c>
      <c r="H91" s="21">
        <f t="shared" si="52"/>
        <v>0</v>
      </c>
      <c r="I91" s="21">
        <f t="shared" si="52"/>
        <v>0</v>
      </c>
      <c r="J91" s="21">
        <f t="shared" si="52"/>
        <v>0</v>
      </c>
      <c r="K91" s="21">
        <f t="shared" si="52"/>
        <v>0</v>
      </c>
      <c r="L91" s="21">
        <f t="shared" si="52"/>
        <v>0</v>
      </c>
      <c r="M91" s="21">
        <f t="shared" si="52"/>
        <v>0</v>
      </c>
      <c r="N91" s="21">
        <f t="shared" si="52"/>
        <v>0</v>
      </c>
      <c r="O91" s="21">
        <f t="shared" si="52"/>
        <v>0</v>
      </c>
      <c r="P91" s="21">
        <f t="shared" si="52"/>
        <v>0</v>
      </c>
      <c r="Q91" s="21">
        <f t="shared" si="52"/>
        <v>0</v>
      </c>
      <c r="R91" s="21">
        <f t="shared" si="52"/>
        <v>0</v>
      </c>
      <c r="S91" s="21">
        <f t="shared" si="52"/>
        <v>0</v>
      </c>
      <c r="T91" s="21">
        <f t="shared" si="52"/>
        <v>3.4516732286343972</v>
      </c>
      <c r="U91" s="21">
        <f t="shared" si="52"/>
        <v>1.4432430641177951</v>
      </c>
      <c r="V91" s="21">
        <f t="shared" si="52"/>
        <v>2.1271111730181551</v>
      </c>
      <c r="W91" s="21">
        <f t="shared" si="52"/>
        <v>5.0824591243662107</v>
      </c>
      <c r="X91" s="21">
        <f t="shared" si="52"/>
        <v>5.531659193430885</v>
      </c>
      <c r="Y91" s="21">
        <f t="shared" si="52"/>
        <v>5.1749910048031031</v>
      </c>
      <c r="Z91" s="21">
        <f t="shared" si="52"/>
        <v>5.588502527430796</v>
      </c>
      <c r="AA91" s="21">
        <f t="shared" si="52"/>
        <v>4.5515294544881693</v>
      </c>
      <c r="AB91" s="21">
        <f t="shared" si="52"/>
        <v>5.1424802184670391</v>
      </c>
      <c r="AC91" s="21">
        <f t="shared" si="52"/>
        <v>5.8806670999434978</v>
      </c>
      <c r="AD91" s="21">
        <f t="shared" si="52"/>
        <v>5.3026246526704304</v>
      </c>
      <c r="AE91" s="21">
        <f t="shared" si="52"/>
        <v>5.148780178212685</v>
      </c>
    </row>
    <row r="92" spans="1:31" x14ac:dyDescent="0.2">
      <c r="A92" s="13" t="s">
        <v>187</v>
      </c>
      <c r="B92" s="4" t="s">
        <v>169</v>
      </c>
      <c r="C92" s="94">
        <v>0</v>
      </c>
      <c r="D92" s="94">
        <v>0</v>
      </c>
      <c r="E92" s="94">
        <v>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0</v>
      </c>
      <c r="P92" s="94">
        <v>0</v>
      </c>
      <c r="Q92" s="94">
        <v>0</v>
      </c>
      <c r="R92" s="94">
        <v>0</v>
      </c>
      <c r="S92" s="94">
        <v>0</v>
      </c>
      <c r="T92" s="94">
        <v>0</v>
      </c>
      <c r="U92" s="94">
        <v>0</v>
      </c>
      <c r="V92" s="94">
        <v>0</v>
      </c>
      <c r="W92" s="94">
        <v>0</v>
      </c>
      <c r="X92" s="94">
        <v>0</v>
      </c>
      <c r="Y92" s="94">
        <v>0</v>
      </c>
      <c r="Z92" s="94">
        <v>0</v>
      </c>
      <c r="AA92" s="94">
        <v>0</v>
      </c>
      <c r="AB92" s="94">
        <v>0</v>
      </c>
      <c r="AC92" s="94">
        <v>0</v>
      </c>
      <c r="AD92" s="94">
        <v>0</v>
      </c>
      <c r="AE92" s="94">
        <v>0</v>
      </c>
    </row>
    <row r="93" spans="1:31" x14ac:dyDescent="0.2">
      <c r="A93" s="13" t="s">
        <v>188</v>
      </c>
      <c r="B93" s="4" t="s">
        <v>171</v>
      </c>
      <c r="C93" s="94">
        <v>0</v>
      </c>
      <c r="D93" s="94">
        <v>0</v>
      </c>
      <c r="E93" s="94">
        <v>0</v>
      </c>
      <c r="F93" s="94">
        <v>0</v>
      </c>
      <c r="G93" s="94">
        <v>0</v>
      </c>
      <c r="H93" s="94">
        <v>0</v>
      </c>
      <c r="I93" s="94">
        <v>0</v>
      </c>
      <c r="J93" s="94">
        <v>0</v>
      </c>
      <c r="K93" s="94">
        <v>0</v>
      </c>
      <c r="L93" s="94">
        <v>0</v>
      </c>
      <c r="M93" s="94">
        <v>0</v>
      </c>
      <c r="N93" s="94">
        <v>0</v>
      </c>
      <c r="O93" s="94">
        <v>0</v>
      </c>
      <c r="P93" s="94">
        <v>0</v>
      </c>
      <c r="Q93" s="94">
        <v>0</v>
      </c>
      <c r="R93" s="94">
        <v>0</v>
      </c>
      <c r="S93" s="94">
        <v>0</v>
      </c>
      <c r="T93" s="94">
        <v>0</v>
      </c>
      <c r="U93" s="94">
        <v>0</v>
      </c>
      <c r="V93" s="94">
        <v>0</v>
      </c>
      <c r="W93" s="94">
        <v>0</v>
      </c>
      <c r="X93" s="94">
        <v>0</v>
      </c>
      <c r="Y93" s="94">
        <v>0</v>
      </c>
      <c r="Z93" s="94">
        <v>0</v>
      </c>
      <c r="AA93" s="94">
        <v>0</v>
      </c>
      <c r="AB93" s="94">
        <v>0</v>
      </c>
      <c r="AC93" s="94">
        <v>0</v>
      </c>
      <c r="AD93" s="94">
        <v>0</v>
      </c>
      <c r="AE93" s="94">
        <v>0</v>
      </c>
    </row>
    <row r="94" spans="1:31" x14ac:dyDescent="0.2">
      <c r="A94" s="13" t="s">
        <v>189</v>
      </c>
      <c r="B94" s="4" t="s">
        <v>173</v>
      </c>
      <c r="C94" s="21">
        <f t="shared" ref="C94" si="53">+C95+C96+C97+C98+C99+C100</f>
        <v>0</v>
      </c>
      <c r="D94" s="21">
        <f t="shared" ref="D94:AE94" si="54">+D95+D96+D97+D98+D99+D100</f>
        <v>0</v>
      </c>
      <c r="E94" s="21">
        <f t="shared" si="54"/>
        <v>0</v>
      </c>
      <c r="F94" s="21">
        <f t="shared" si="54"/>
        <v>0</v>
      </c>
      <c r="G94" s="21">
        <f t="shared" si="54"/>
        <v>0</v>
      </c>
      <c r="H94" s="21">
        <f t="shared" si="54"/>
        <v>0</v>
      </c>
      <c r="I94" s="21">
        <f t="shared" si="54"/>
        <v>0</v>
      </c>
      <c r="J94" s="21">
        <f t="shared" si="54"/>
        <v>0</v>
      </c>
      <c r="K94" s="21">
        <f t="shared" si="54"/>
        <v>0</v>
      </c>
      <c r="L94" s="21">
        <f t="shared" si="54"/>
        <v>0</v>
      </c>
      <c r="M94" s="21">
        <f t="shared" si="54"/>
        <v>0</v>
      </c>
      <c r="N94" s="21">
        <f t="shared" si="54"/>
        <v>0</v>
      </c>
      <c r="O94" s="21">
        <f t="shared" si="54"/>
        <v>0</v>
      </c>
      <c r="P94" s="21">
        <f t="shared" si="54"/>
        <v>0</v>
      </c>
      <c r="Q94" s="21">
        <f t="shared" si="54"/>
        <v>0</v>
      </c>
      <c r="R94" s="21">
        <f t="shared" si="54"/>
        <v>0</v>
      </c>
      <c r="S94" s="21">
        <f t="shared" si="54"/>
        <v>0</v>
      </c>
      <c r="T94" s="21">
        <f t="shared" si="54"/>
        <v>3.4516732286343972</v>
      </c>
      <c r="U94" s="21">
        <f t="shared" si="54"/>
        <v>1.4432430641177951</v>
      </c>
      <c r="V94" s="21">
        <f t="shared" si="54"/>
        <v>2.1271111730181551</v>
      </c>
      <c r="W94" s="21">
        <f t="shared" si="54"/>
        <v>5.0824591243662107</v>
      </c>
      <c r="X94" s="21">
        <f t="shared" si="54"/>
        <v>5.531659193430885</v>
      </c>
      <c r="Y94" s="21">
        <f t="shared" si="54"/>
        <v>5.1749910048031031</v>
      </c>
      <c r="Z94" s="21">
        <f t="shared" si="54"/>
        <v>5.588502527430796</v>
      </c>
      <c r="AA94" s="21">
        <f t="shared" si="54"/>
        <v>4.5515294544881693</v>
      </c>
      <c r="AB94" s="21">
        <f t="shared" si="54"/>
        <v>5.1424802184670391</v>
      </c>
      <c r="AC94" s="21">
        <f t="shared" si="54"/>
        <v>5.8806670999434978</v>
      </c>
      <c r="AD94" s="21">
        <f t="shared" si="54"/>
        <v>5.3026246526704304</v>
      </c>
      <c r="AE94" s="21">
        <f t="shared" si="54"/>
        <v>5.148780178212685</v>
      </c>
    </row>
    <row r="95" spans="1:31" x14ac:dyDescent="0.2">
      <c r="A95" s="13" t="s">
        <v>190</v>
      </c>
      <c r="B95" s="4" t="s">
        <v>175</v>
      </c>
      <c r="C95" s="94">
        <v>0</v>
      </c>
      <c r="D95" s="94">
        <v>0</v>
      </c>
      <c r="E95" s="94">
        <v>0</v>
      </c>
      <c r="F95" s="94">
        <v>0</v>
      </c>
      <c r="G95" s="94">
        <v>0</v>
      </c>
      <c r="H95" s="94">
        <v>0</v>
      </c>
      <c r="I95" s="94">
        <v>0</v>
      </c>
      <c r="J95" s="94">
        <v>0</v>
      </c>
      <c r="K95" s="94">
        <v>0</v>
      </c>
      <c r="L95" s="94">
        <v>0</v>
      </c>
      <c r="M95" s="94">
        <v>0</v>
      </c>
      <c r="N95" s="94">
        <v>0</v>
      </c>
      <c r="O95" s="94">
        <v>0</v>
      </c>
      <c r="P95" s="94">
        <v>0</v>
      </c>
      <c r="Q95" s="94">
        <v>0</v>
      </c>
      <c r="R95" s="94">
        <v>0</v>
      </c>
      <c r="S95" s="94">
        <v>0</v>
      </c>
      <c r="T95" s="94">
        <v>0</v>
      </c>
      <c r="U95" s="94">
        <v>0</v>
      </c>
      <c r="V95" s="94">
        <v>0</v>
      </c>
      <c r="W95" s="94">
        <v>0</v>
      </c>
      <c r="X95" s="94">
        <v>0</v>
      </c>
      <c r="Y95" s="94">
        <v>0</v>
      </c>
      <c r="Z95" s="94">
        <v>0</v>
      </c>
      <c r="AA95" s="94">
        <v>0</v>
      </c>
      <c r="AB95" s="94">
        <v>0</v>
      </c>
      <c r="AC95" s="94">
        <v>0</v>
      </c>
      <c r="AD95" s="94">
        <v>0</v>
      </c>
      <c r="AE95" s="94">
        <v>0</v>
      </c>
    </row>
    <row r="96" spans="1:31" x14ac:dyDescent="0.2">
      <c r="A96" s="13" t="s">
        <v>191</v>
      </c>
      <c r="B96" s="4" t="s">
        <v>177</v>
      </c>
      <c r="C96" s="94">
        <v>0</v>
      </c>
      <c r="D96" s="94">
        <v>0</v>
      </c>
      <c r="E96" s="94">
        <v>0</v>
      </c>
      <c r="F96" s="94">
        <v>0</v>
      </c>
      <c r="G96" s="94">
        <v>0</v>
      </c>
      <c r="H96" s="94">
        <v>0</v>
      </c>
      <c r="I96" s="94">
        <v>0</v>
      </c>
      <c r="J96" s="94">
        <v>0</v>
      </c>
      <c r="K96" s="94">
        <v>0</v>
      </c>
      <c r="L96" s="94">
        <v>0</v>
      </c>
      <c r="M96" s="94">
        <v>0</v>
      </c>
      <c r="N96" s="94">
        <v>0</v>
      </c>
      <c r="O96" s="94">
        <v>0</v>
      </c>
      <c r="P96" s="94">
        <v>0</v>
      </c>
      <c r="Q96" s="94">
        <v>0</v>
      </c>
      <c r="R96" s="94">
        <v>0</v>
      </c>
      <c r="S96" s="94">
        <v>0</v>
      </c>
      <c r="T96" s="94">
        <v>0</v>
      </c>
      <c r="U96" s="94">
        <v>0</v>
      </c>
      <c r="V96" s="94">
        <v>0</v>
      </c>
      <c r="W96" s="94">
        <v>0</v>
      </c>
      <c r="X96" s="94">
        <v>0</v>
      </c>
      <c r="Y96" s="94">
        <v>0</v>
      </c>
      <c r="Z96" s="94">
        <v>0</v>
      </c>
      <c r="AA96" s="94">
        <v>0</v>
      </c>
      <c r="AB96" s="94">
        <v>0</v>
      </c>
      <c r="AC96" s="94">
        <v>0</v>
      </c>
      <c r="AD96" s="94">
        <v>0</v>
      </c>
      <c r="AE96" s="94">
        <v>0</v>
      </c>
    </row>
    <row r="97" spans="1:31" x14ac:dyDescent="0.2">
      <c r="A97" s="13" t="s">
        <v>192</v>
      </c>
      <c r="B97" s="4" t="s">
        <v>193</v>
      </c>
      <c r="C97" s="94">
        <v>0</v>
      </c>
      <c r="D97" s="94">
        <v>0</v>
      </c>
      <c r="E97" s="94">
        <v>0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0</v>
      </c>
      <c r="P97" s="94">
        <v>0</v>
      </c>
      <c r="Q97" s="94">
        <v>0</v>
      </c>
      <c r="R97" s="94">
        <v>0</v>
      </c>
      <c r="S97" s="94">
        <v>0</v>
      </c>
      <c r="T97" s="94">
        <v>0</v>
      </c>
      <c r="U97" s="94">
        <v>0</v>
      </c>
      <c r="V97" s="94">
        <v>0</v>
      </c>
      <c r="W97" s="94">
        <v>0</v>
      </c>
      <c r="X97" s="94">
        <v>0</v>
      </c>
      <c r="Y97" s="94">
        <v>0</v>
      </c>
      <c r="Z97" s="94">
        <v>0</v>
      </c>
      <c r="AA97" s="94">
        <v>0</v>
      </c>
      <c r="AB97" s="94">
        <v>0</v>
      </c>
      <c r="AC97" s="94">
        <v>0</v>
      </c>
      <c r="AD97" s="94">
        <v>0</v>
      </c>
      <c r="AE97" s="94">
        <v>0</v>
      </c>
    </row>
    <row r="98" spans="1:31" x14ac:dyDescent="0.2">
      <c r="A98" s="13" t="s">
        <v>194</v>
      </c>
      <c r="B98" s="4" t="s">
        <v>195</v>
      </c>
      <c r="C98" s="94">
        <v>0</v>
      </c>
      <c r="D98" s="94">
        <v>0</v>
      </c>
      <c r="E98" s="94">
        <v>0</v>
      </c>
      <c r="F98" s="94">
        <v>0</v>
      </c>
      <c r="G98" s="94">
        <v>0</v>
      </c>
      <c r="H98" s="94">
        <v>0</v>
      </c>
      <c r="I98" s="94">
        <v>0</v>
      </c>
      <c r="J98" s="94">
        <v>0</v>
      </c>
      <c r="K98" s="94">
        <v>0</v>
      </c>
      <c r="L98" s="94">
        <v>0</v>
      </c>
      <c r="M98" s="94">
        <v>0</v>
      </c>
      <c r="N98" s="94">
        <v>0</v>
      </c>
      <c r="O98" s="94">
        <v>0</v>
      </c>
      <c r="P98" s="94">
        <v>0</v>
      </c>
      <c r="Q98" s="94">
        <v>0</v>
      </c>
      <c r="R98" s="94">
        <v>0</v>
      </c>
      <c r="S98" s="94">
        <v>0</v>
      </c>
      <c r="T98" s="94">
        <v>0</v>
      </c>
      <c r="U98" s="94">
        <v>0</v>
      </c>
      <c r="V98" s="94">
        <v>0</v>
      </c>
      <c r="W98" s="94">
        <v>0</v>
      </c>
      <c r="X98" s="94">
        <v>0</v>
      </c>
      <c r="Y98" s="94">
        <v>0</v>
      </c>
      <c r="Z98" s="94">
        <v>0</v>
      </c>
      <c r="AA98" s="94">
        <v>0</v>
      </c>
      <c r="AB98" s="94">
        <v>0</v>
      </c>
      <c r="AC98" s="94">
        <v>0</v>
      </c>
      <c r="AD98" s="94">
        <v>0</v>
      </c>
      <c r="AE98" s="94">
        <v>0</v>
      </c>
    </row>
    <row r="99" spans="1:31" x14ac:dyDescent="0.2">
      <c r="A99" s="13" t="s">
        <v>196</v>
      </c>
      <c r="B99" s="4" t="s">
        <v>197</v>
      </c>
      <c r="C99" s="94">
        <v>0</v>
      </c>
      <c r="D99" s="94">
        <v>0</v>
      </c>
      <c r="E99" s="94">
        <v>0</v>
      </c>
      <c r="F99" s="94">
        <v>0</v>
      </c>
      <c r="G99" s="94">
        <v>0</v>
      </c>
      <c r="H99" s="94">
        <v>0</v>
      </c>
      <c r="I99" s="94">
        <v>0</v>
      </c>
      <c r="J99" s="94">
        <v>0</v>
      </c>
      <c r="K99" s="94">
        <v>0</v>
      </c>
      <c r="L99" s="94">
        <v>0</v>
      </c>
      <c r="M99" s="94">
        <v>0</v>
      </c>
      <c r="N99" s="94">
        <v>0</v>
      </c>
      <c r="O99" s="94">
        <v>0</v>
      </c>
      <c r="P99" s="94">
        <v>0</v>
      </c>
      <c r="Q99" s="94">
        <v>0</v>
      </c>
      <c r="R99" s="94">
        <v>0</v>
      </c>
      <c r="S99" s="94">
        <v>0</v>
      </c>
      <c r="T99" s="94">
        <v>3.4516732286343972</v>
      </c>
      <c r="U99" s="94">
        <v>1.4432430641177951</v>
      </c>
      <c r="V99" s="94">
        <v>2.1271111730181551</v>
      </c>
      <c r="W99" s="94">
        <v>5.0824591243662107</v>
      </c>
      <c r="X99" s="94">
        <v>5.531659193430885</v>
      </c>
      <c r="Y99" s="94">
        <v>5.1749910048031031</v>
      </c>
      <c r="Z99" s="94">
        <v>5.588502527430796</v>
      </c>
      <c r="AA99" s="94">
        <v>4.5515294544881693</v>
      </c>
      <c r="AB99" s="94">
        <v>5.1424802184670391</v>
      </c>
      <c r="AC99" s="94">
        <v>5.8806670999434978</v>
      </c>
      <c r="AD99" s="94">
        <v>5.3026246526704304</v>
      </c>
      <c r="AE99" s="94">
        <v>5.148780178212685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94">
        <v>0</v>
      </c>
      <c r="D101" s="94">
        <v>0</v>
      </c>
      <c r="E101" s="94">
        <v>0</v>
      </c>
      <c r="F101" s="94">
        <v>0</v>
      </c>
      <c r="G101" s="94">
        <v>0</v>
      </c>
      <c r="H101" s="94">
        <v>0</v>
      </c>
      <c r="I101" s="94">
        <v>0</v>
      </c>
      <c r="J101" s="94">
        <v>0</v>
      </c>
      <c r="K101" s="94">
        <v>0</v>
      </c>
      <c r="L101" s="94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94">
        <v>0</v>
      </c>
      <c r="AA101" s="94">
        <v>0</v>
      </c>
      <c r="AB101" s="94">
        <v>0</v>
      </c>
      <c r="AC101" s="94">
        <v>0</v>
      </c>
      <c r="AD101" s="94">
        <v>0</v>
      </c>
      <c r="AE101" s="94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5">+C103+C107+C110</f>
        <v>0</v>
      </c>
      <c r="D102" s="21">
        <f t="shared" ref="D102:AE102" si="56">+D103+D107+D110</f>
        <v>0</v>
      </c>
      <c r="E102" s="21">
        <f t="shared" si="56"/>
        <v>0</v>
      </c>
      <c r="F102" s="21">
        <f t="shared" si="56"/>
        <v>0</v>
      </c>
      <c r="G102" s="21">
        <f t="shared" si="56"/>
        <v>0</v>
      </c>
      <c r="H102" s="21">
        <f t="shared" si="56"/>
        <v>0</v>
      </c>
      <c r="I102" s="21">
        <f t="shared" si="56"/>
        <v>0</v>
      </c>
      <c r="J102" s="21">
        <f t="shared" si="56"/>
        <v>0</v>
      </c>
      <c r="K102" s="21">
        <f t="shared" si="56"/>
        <v>0</v>
      </c>
      <c r="L102" s="21">
        <f t="shared" si="56"/>
        <v>0</v>
      </c>
      <c r="M102" s="21">
        <f t="shared" si="56"/>
        <v>0</v>
      </c>
      <c r="N102" s="21">
        <f t="shared" si="56"/>
        <v>0</v>
      </c>
      <c r="O102" s="21">
        <f t="shared" si="56"/>
        <v>0</v>
      </c>
      <c r="P102" s="21">
        <f t="shared" si="56"/>
        <v>0</v>
      </c>
      <c r="Q102" s="21">
        <f t="shared" si="56"/>
        <v>0</v>
      </c>
      <c r="R102" s="21">
        <f t="shared" si="56"/>
        <v>0</v>
      </c>
      <c r="S102" s="21">
        <f t="shared" si="56"/>
        <v>0</v>
      </c>
      <c r="T102" s="21">
        <f t="shared" si="56"/>
        <v>0</v>
      </c>
      <c r="U102" s="21">
        <f t="shared" si="56"/>
        <v>0</v>
      </c>
      <c r="V102" s="21">
        <f t="shared" si="56"/>
        <v>0</v>
      </c>
      <c r="W102" s="21">
        <f t="shared" si="56"/>
        <v>0</v>
      </c>
      <c r="X102" s="21">
        <f t="shared" si="56"/>
        <v>0</v>
      </c>
      <c r="Y102" s="21">
        <f t="shared" si="56"/>
        <v>0</v>
      </c>
      <c r="Z102" s="21">
        <f t="shared" si="56"/>
        <v>0</v>
      </c>
      <c r="AA102" s="21">
        <f t="shared" si="56"/>
        <v>0</v>
      </c>
      <c r="AB102" s="21">
        <f t="shared" si="56"/>
        <v>0</v>
      </c>
      <c r="AC102" s="21">
        <f t="shared" si="56"/>
        <v>0</v>
      </c>
      <c r="AD102" s="21">
        <f t="shared" si="56"/>
        <v>0</v>
      </c>
      <c r="AE102" s="21">
        <f t="shared" si="56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7">+C104+C105+C106</f>
        <v>0</v>
      </c>
      <c r="D103" s="21">
        <f t="shared" ref="D103:AE103" si="58">+D104+D105+D106</f>
        <v>0</v>
      </c>
      <c r="E103" s="21">
        <f t="shared" si="58"/>
        <v>0</v>
      </c>
      <c r="F103" s="21">
        <f t="shared" si="58"/>
        <v>0</v>
      </c>
      <c r="G103" s="21">
        <f t="shared" si="58"/>
        <v>0</v>
      </c>
      <c r="H103" s="21">
        <f t="shared" si="58"/>
        <v>0</v>
      </c>
      <c r="I103" s="21">
        <f t="shared" si="58"/>
        <v>0</v>
      </c>
      <c r="J103" s="21">
        <f t="shared" si="58"/>
        <v>0</v>
      </c>
      <c r="K103" s="21">
        <f t="shared" si="58"/>
        <v>0</v>
      </c>
      <c r="L103" s="21">
        <f t="shared" si="58"/>
        <v>0</v>
      </c>
      <c r="M103" s="21">
        <f t="shared" si="58"/>
        <v>0</v>
      </c>
      <c r="N103" s="21">
        <f t="shared" si="58"/>
        <v>0</v>
      </c>
      <c r="O103" s="21">
        <f t="shared" si="58"/>
        <v>0</v>
      </c>
      <c r="P103" s="21">
        <f t="shared" si="58"/>
        <v>0</v>
      </c>
      <c r="Q103" s="21">
        <f t="shared" si="58"/>
        <v>0</v>
      </c>
      <c r="R103" s="21">
        <f t="shared" si="58"/>
        <v>0</v>
      </c>
      <c r="S103" s="21">
        <f t="shared" si="58"/>
        <v>0</v>
      </c>
      <c r="T103" s="21">
        <f t="shared" si="58"/>
        <v>0</v>
      </c>
      <c r="U103" s="21">
        <f t="shared" si="58"/>
        <v>0</v>
      </c>
      <c r="V103" s="21">
        <f t="shared" si="58"/>
        <v>0</v>
      </c>
      <c r="W103" s="21">
        <f t="shared" si="58"/>
        <v>0</v>
      </c>
      <c r="X103" s="21">
        <f t="shared" si="58"/>
        <v>0</v>
      </c>
      <c r="Y103" s="21">
        <f t="shared" si="58"/>
        <v>0</v>
      </c>
      <c r="Z103" s="21">
        <f t="shared" si="58"/>
        <v>0</v>
      </c>
      <c r="AA103" s="21">
        <f t="shared" si="58"/>
        <v>0</v>
      </c>
      <c r="AB103" s="21">
        <f t="shared" si="58"/>
        <v>0</v>
      </c>
      <c r="AC103" s="21">
        <f t="shared" si="58"/>
        <v>0</v>
      </c>
      <c r="AD103" s="21">
        <f t="shared" si="58"/>
        <v>0</v>
      </c>
      <c r="AE103" s="21">
        <f t="shared" si="58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59">+C108+C109</f>
        <v>0</v>
      </c>
      <c r="D107" s="21">
        <f t="shared" ref="D107:AE107" si="60">+D108+D109</f>
        <v>0</v>
      </c>
      <c r="E107" s="21">
        <f t="shared" si="60"/>
        <v>0</v>
      </c>
      <c r="F107" s="21">
        <f t="shared" si="60"/>
        <v>0</v>
      </c>
      <c r="G107" s="21">
        <f t="shared" si="60"/>
        <v>0</v>
      </c>
      <c r="H107" s="21">
        <f t="shared" si="60"/>
        <v>0</v>
      </c>
      <c r="I107" s="21">
        <f t="shared" si="60"/>
        <v>0</v>
      </c>
      <c r="J107" s="21">
        <f t="shared" si="60"/>
        <v>0</v>
      </c>
      <c r="K107" s="21">
        <f t="shared" si="60"/>
        <v>0</v>
      </c>
      <c r="L107" s="21">
        <f t="shared" si="60"/>
        <v>0</v>
      </c>
      <c r="M107" s="21">
        <f t="shared" si="60"/>
        <v>0</v>
      </c>
      <c r="N107" s="21">
        <f t="shared" si="60"/>
        <v>0</v>
      </c>
      <c r="O107" s="21">
        <f t="shared" si="60"/>
        <v>0</v>
      </c>
      <c r="P107" s="21">
        <f t="shared" si="60"/>
        <v>0</v>
      </c>
      <c r="Q107" s="21">
        <f t="shared" si="60"/>
        <v>0</v>
      </c>
      <c r="R107" s="21">
        <f t="shared" si="60"/>
        <v>0</v>
      </c>
      <c r="S107" s="21">
        <f t="shared" si="60"/>
        <v>0</v>
      </c>
      <c r="T107" s="21">
        <f t="shared" si="60"/>
        <v>0</v>
      </c>
      <c r="U107" s="21">
        <f t="shared" si="60"/>
        <v>0</v>
      </c>
      <c r="V107" s="21">
        <f t="shared" si="60"/>
        <v>0</v>
      </c>
      <c r="W107" s="21">
        <f t="shared" si="60"/>
        <v>0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21">
        <f t="shared" si="60"/>
        <v>0</v>
      </c>
      <c r="AB107" s="21">
        <f t="shared" si="60"/>
        <v>0</v>
      </c>
      <c r="AC107" s="21">
        <f t="shared" si="60"/>
        <v>0</v>
      </c>
      <c r="AD107" s="21">
        <f t="shared" si="60"/>
        <v>0</v>
      </c>
      <c r="AE107" s="21">
        <f t="shared" si="6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1">+C112+C122+C141+C149+C154+C160+C173+C187</f>
        <v>8.6318054930211612E-4</v>
      </c>
      <c r="D111" s="21">
        <f t="shared" ref="D111:AE111" si="62">+D112+D122+D141+D149+D154+D160+D173+D187</f>
        <v>9.2387476635514014E-4</v>
      </c>
      <c r="E111" s="21">
        <f t="shared" si="62"/>
        <v>5.9405439721999453E-4</v>
      </c>
      <c r="F111" s="21">
        <f t="shared" si="62"/>
        <v>3.0106621174965346E-4</v>
      </c>
      <c r="G111" s="21">
        <f t="shared" si="62"/>
        <v>5.3937585195215534E-4</v>
      </c>
      <c r="H111" s="21">
        <f t="shared" si="62"/>
        <v>7.7348082826701986E-4</v>
      </c>
      <c r="I111" s="21">
        <f t="shared" si="62"/>
        <v>6.3200314988707954E-4</v>
      </c>
      <c r="J111" s="21">
        <f t="shared" si="62"/>
        <v>2.3751042883363925E-4</v>
      </c>
      <c r="K111" s="21">
        <f t="shared" si="62"/>
        <v>2.3758852031308239E-4</v>
      </c>
      <c r="L111" s="21">
        <f t="shared" si="62"/>
        <v>0</v>
      </c>
      <c r="M111" s="21">
        <f t="shared" si="62"/>
        <v>0</v>
      </c>
      <c r="N111" s="21">
        <f t="shared" si="62"/>
        <v>0</v>
      </c>
      <c r="O111" s="21">
        <f t="shared" si="62"/>
        <v>0</v>
      </c>
      <c r="P111" s="21">
        <f t="shared" si="62"/>
        <v>0</v>
      </c>
      <c r="Q111" s="21">
        <f t="shared" si="62"/>
        <v>0</v>
      </c>
      <c r="R111" s="21">
        <f t="shared" si="62"/>
        <v>0</v>
      </c>
      <c r="S111" s="21">
        <f t="shared" si="62"/>
        <v>0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</v>
      </c>
      <c r="X111" s="21">
        <f t="shared" si="62"/>
        <v>0</v>
      </c>
      <c r="Y111" s="21">
        <f t="shared" si="62"/>
        <v>0</v>
      </c>
      <c r="Z111" s="21">
        <f t="shared" si="62"/>
        <v>0</v>
      </c>
      <c r="AA111" s="21">
        <f t="shared" si="62"/>
        <v>0</v>
      </c>
      <c r="AB111" s="21">
        <f t="shared" si="62"/>
        <v>0</v>
      </c>
      <c r="AC111" s="21">
        <f t="shared" si="62"/>
        <v>0</v>
      </c>
      <c r="AD111" s="21">
        <f t="shared" si="62"/>
        <v>0</v>
      </c>
      <c r="AE111" s="21">
        <f t="shared" si="62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3">+C113+C114+C115+C116+C121</f>
        <v>0</v>
      </c>
      <c r="D112" s="21">
        <f t="shared" ref="D112:AE112" si="64">+D113+D114+D115+D116+D121</f>
        <v>0</v>
      </c>
      <c r="E112" s="21">
        <f t="shared" si="64"/>
        <v>0</v>
      </c>
      <c r="F112" s="21">
        <f t="shared" si="64"/>
        <v>0</v>
      </c>
      <c r="G112" s="21">
        <f t="shared" si="64"/>
        <v>0</v>
      </c>
      <c r="H112" s="21">
        <f t="shared" si="64"/>
        <v>0</v>
      </c>
      <c r="I112" s="21">
        <f t="shared" si="64"/>
        <v>0</v>
      </c>
      <c r="J112" s="21">
        <f t="shared" si="64"/>
        <v>0</v>
      </c>
      <c r="K112" s="21">
        <f t="shared" si="64"/>
        <v>0</v>
      </c>
      <c r="L112" s="21">
        <f t="shared" si="64"/>
        <v>0</v>
      </c>
      <c r="M112" s="21">
        <f t="shared" si="64"/>
        <v>0</v>
      </c>
      <c r="N112" s="21">
        <f t="shared" si="64"/>
        <v>0</v>
      </c>
      <c r="O112" s="21">
        <f t="shared" si="64"/>
        <v>0</v>
      </c>
      <c r="P112" s="21">
        <f t="shared" si="64"/>
        <v>0</v>
      </c>
      <c r="Q112" s="21">
        <f t="shared" si="64"/>
        <v>0</v>
      </c>
      <c r="R112" s="21">
        <f t="shared" si="64"/>
        <v>0</v>
      </c>
      <c r="S112" s="21">
        <f t="shared" si="64"/>
        <v>0</v>
      </c>
      <c r="T112" s="21">
        <f t="shared" si="64"/>
        <v>0</v>
      </c>
      <c r="U112" s="21">
        <f t="shared" si="64"/>
        <v>0</v>
      </c>
      <c r="V112" s="21">
        <f t="shared" si="64"/>
        <v>0</v>
      </c>
      <c r="W112" s="21">
        <f t="shared" si="64"/>
        <v>0</v>
      </c>
      <c r="X112" s="21">
        <f t="shared" si="64"/>
        <v>0</v>
      </c>
      <c r="Y112" s="21">
        <f t="shared" si="64"/>
        <v>0</v>
      </c>
      <c r="Z112" s="21">
        <f t="shared" si="64"/>
        <v>0</v>
      </c>
      <c r="AA112" s="21">
        <f t="shared" si="64"/>
        <v>0</v>
      </c>
      <c r="AB112" s="21">
        <f t="shared" si="64"/>
        <v>0</v>
      </c>
      <c r="AC112" s="21">
        <f t="shared" si="64"/>
        <v>0</v>
      </c>
      <c r="AD112" s="21">
        <f t="shared" si="64"/>
        <v>0</v>
      </c>
      <c r="AE112" s="21">
        <f t="shared" si="6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5">+D127+D130</f>
        <v>0</v>
      </c>
      <c r="E122" s="21">
        <f t="shared" si="65"/>
        <v>0</v>
      </c>
      <c r="F122" s="21">
        <f t="shared" si="65"/>
        <v>0</v>
      </c>
      <c r="G122" s="21">
        <f t="shared" si="65"/>
        <v>0</v>
      </c>
      <c r="H122" s="21">
        <f t="shared" si="65"/>
        <v>0</v>
      </c>
      <c r="I122" s="21">
        <f t="shared" si="65"/>
        <v>0</v>
      </c>
      <c r="J122" s="21">
        <f t="shared" si="65"/>
        <v>0</v>
      </c>
      <c r="K122" s="21">
        <f t="shared" si="65"/>
        <v>0</v>
      </c>
      <c r="L122" s="21">
        <f t="shared" si="65"/>
        <v>0</v>
      </c>
      <c r="M122" s="21">
        <f t="shared" si="65"/>
        <v>0</v>
      </c>
      <c r="N122" s="21">
        <f t="shared" si="65"/>
        <v>0</v>
      </c>
      <c r="O122" s="21">
        <f t="shared" si="65"/>
        <v>0</v>
      </c>
      <c r="P122" s="21">
        <f t="shared" si="65"/>
        <v>0</v>
      </c>
      <c r="Q122" s="21">
        <f t="shared" si="65"/>
        <v>0</v>
      </c>
      <c r="R122" s="21">
        <f t="shared" si="65"/>
        <v>0</v>
      </c>
      <c r="S122" s="21">
        <f t="shared" si="65"/>
        <v>0</v>
      </c>
      <c r="T122" s="21">
        <f t="shared" si="65"/>
        <v>0</v>
      </c>
      <c r="U122" s="21">
        <f t="shared" si="65"/>
        <v>0</v>
      </c>
      <c r="V122" s="21">
        <f t="shared" si="65"/>
        <v>0</v>
      </c>
      <c r="W122" s="21">
        <f t="shared" si="65"/>
        <v>0</v>
      </c>
      <c r="X122" s="21">
        <f t="shared" si="65"/>
        <v>0</v>
      </c>
      <c r="Y122" s="21">
        <f t="shared" si="65"/>
        <v>0</v>
      </c>
      <c r="Z122" s="21">
        <f t="shared" si="65"/>
        <v>0</v>
      </c>
      <c r="AA122" s="21">
        <f t="shared" si="65"/>
        <v>0</v>
      </c>
      <c r="AB122" s="21">
        <f t="shared" si="65"/>
        <v>0</v>
      </c>
      <c r="AC122" s="21">
        <f t="shared" si="65"/>
        <v>0</v>
      </c>
      <c r="AD122" s="21">
        <f t="shared" si="65"/>
        <v>0</v>
      </c>
      <c r="AE122" s="21">
        <f t="shared" si="6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6">+C131+C132+C133+C134+C135+C136</f>
        <v>0</v>
      </c>
      <c r="D130" s="21">
        <f t="shared" ref="D130:AE130" si="67">+D131+D132+D133+D134+D135+D136</f>
        <v>0</v>
      </c>
      <c r="E130" s="21">
        <f t="shared" si="67"/>
        <v>0</v>
      </c>
      <c r="F130" s="21">
        <f t="shared" si="67"/>
        <v>0</v>
      </c>
      <c r="G130" s="21">
        <f t="shared" si="67"/>
        <v>0</v>
      </c>
      <c r="H130" s="21">
        <f t="shared" si="67"/>
        <v>0</v>
      </c>
      <c r="I130" s="21">
        <f t="shared" si="67"/>
        <v>0</v>
      </c>
      <c r="J130" s="21">
        <f t="shared" si="67"/>
        <v>0</v>
      </c>
      <c r="K130" s="21">
        <f t="shared" si="67"/>
        <v>0</v>
      </c>
      <c r="L130" s="21">
        <f t="shared" si="67"/>
        <v>0</v>
      </c>
      <c r="M130" s="21">
        <f t="shared" si="67"/>
        <v>0</v>
      </c>
      <c r="N130" s="21">
        <f t="shared" si="67"/>
        <v>0</v>
      </c>
      <c r="O130" s="21">
        <f t="shared" si="67"/>
        <v>0</v>
      </c>
      <c r="P130" s="21">
        <f t="shared" si="67"/>
        <v>0</v>
      </c>
      <c r="Q130" s="21">
        <f t="shared" si="67"/>
        <v>0</v>
      </c>
      <c r="R130" s="21">
        <f t="shared" si="67"/>
        <v>0</v>
      </c>
      <c r="S130" s="21">
        <f t="shared" si="67"/>
        <v>0</v>
      </c>
      <c r="T130" s="21">
        <f t="shared" si="67"/>
        <v>0</v>
      </c>
      <c r="U130" s="21">
        <f t="shared" si="67"/>
        <v>0</v>
      </c>
      <c r="V130" s="21">
        <f t="shared" si="67"/>
        <v>0</v>
      </c>
      <c r="W130" s="21">
        <f t="shared" si="67"/>
        <v>0</v>
      </c>
      <c r="X130" s="21">
        <f t="shared" si="67"/>
        <v>0</v>
      </c>
      <c r="Y130" s="21">
        <f t="shared" si="67"/>
        <v>0</v>
      </c>
      <c r="Z130" s="21">
        <f t="shared" si="67"/>
        <v>0</v>
      </c>
      <c r="AA130" s="21">
        <f t="shared" si="67"/>
        <v>0</v>
      </c>
      <c r="AB130" s="21">
        <f t="shared" si="67"/>
        <v>0</v>
      </c>
      <c r="AC130" s="21">
        <f t="shared" si="67"/>
        <v>0</v>
      </c>
      <c r="AD130" s="21">
        <f t="shared" si="67"/>
        <v>0</v>
      </c>
      <c r="AE130" s="21">
        <f t="shared" si="67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8.6318054930211612E-4</v>
      </c>
      <c r="D141" s="21">
        <f t="shared" ref="D141:AE141" si="68">+D142+D143</f>
        <v>9.2387476635514014E-4</v>
      </c>
      <c r="E141" s="21">
        <f t="shared" si="68"/>
        <v>5.9405439721999453E-4</v>
      </c>
      <c r="F141" s="21">
        <f t="shared" si="68"/>
        <v>3.0106621174965346E-4</v>
      </c>
      <c r="G141" s="21">
        <f t="shared" si="68"/>
        <v>5.3937585195215534E-4</v>
      </c>
      <c r="H141" s="21">
        <f t="shared" si="68"/>
        <v>7.7348082826701986E-4</v>
      </c>
      <c r="I141" s="21">
        <f t="shared" si="68"/>
        <v>6.3200314988707954E-4</v>
      </c>
      <c r="J141" s="21">
        <f t="shared" si="68"/>
        <v>2.3751042883363925E-4</v>
      </c>
      <c r="K141" s="21">
        <f t="shared" si="68"/>
        <v>2.3758852031308239E-4</v>
      </c>
      <c r="L141" s="21">
        <f t="shared" si="68"/>
        <v>0</v>
      </c>
      <c r="M141" s="21">
        <f t="shared" si="68"/>
        <v>0</v>
      </c>
      <c r="N141" s="21">
        <f t="shared" si="68"/>
        <v>0</v>
      </c>
      <c r="O141" s="21">
        <f t="shared" si="68"/>
        <v>0</v>
      </c>
      <c r="P141" s="21">
        <f t="shared" si="68"/>
        <v>0</v>
      </c>
      <c r="Q141" s="21">
        <f t="shared" si="68"/>
        <v>0</v>
      </c>
      <c r="R141" s="21">
        <f t="shared" si="68"/>
        <v>0</v>
      </c>
      <c r="S141" s="21">
        <f t="shared" si="68"/>
        <v>0</v>
      </c>
      <c r="T141" s="21">
        <f t="shared" si="68"/>
        <v>0</v>
      </c>
      <c r="U141" s="21">
        <f t="shared" si="68"/>
        <v>0</v>
      </c>
      <c r="V141" s="21">
        <f t="shared" si="68"/>
        <v>0</v>
      </c>
      <c r="W141" s="21">
        <f t="shared" si="68"/>
        <v>0</v>
      </c>
      <c r="X141" s="21">
        <f t="shared" si="68"/>
        <v>0</v>
      </c>
      <c r="Y141" s="21">
        <f t="shared" si="68"/>
        <v>0</v>
      </c>
      <c r="Z141" s="21">
        <f t="shared" si="68"/>
        <v>0</v>
      </c>
      <c r="AA141" s="21">
        <f t="shared" si="68"/>
        <v>0</v>
      </c>
      <c r="AB141" s="21">
        <f t="shared" si="68"/>
        <v>0</v>
      </c>
      <c r="AC141" s="21">
        <f t="shared" si="68"/>
        <v>0</v>
      </c>
      <c r="AD141" s="21">
        <f t="shared" si="68"/>
        <v>0</v>
      </c>
      <c r="AE141" s="21">
        <f t="shared" si="68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8.6318054930211612E-4</v>
      </c>
      <c r="D143" s="27">
        <v>9.2387476635514014E-4</v>
      </c>
      <c r="E143" s="27">
        <v>5.9405439721999453E-4</v>
      </c>
      <c r="F143" s="27">
        <v>3.0106621174965346E-4</v>
      </c>
      <c r="G143" s="27">
        <v>5.3937585195215534E-4</v>
      </c>
      <c r="H143" s="27">
        <v>7.7348082826701986E-4</v>
      </c>
      <c r="I143" s="27">
        <v>6.3200314988707954E-4</v>
      </c>
      <c r="J143" s="27">
        <v>2.3751042883363925E-4</v>
      </c>
      <c r="K143" s="27">
        <v>2.3758852031308239E-4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69">+C150+C151</f>
        <v>0</v>
      </c>
      <c r="D149" s="21">
        <f t="shared" ref="D149:AE149" si="70">+D150+D151</f>
        <v>0</v>
      </c>
      <c r="E149" s="21">
        <f t="shared" si="70"/>
        <v>0</v>
      </c>
      <c r="F149" s="21">
        <f t="shared" si="70"/>
        <v>0</v>
      </c>
      <c r="G149" s="21">
        <f t="shared" si="70"/>
        <v>0</v>
      </c>
      <c r="H149" s="21">
        <f t="shared" si="70"/>
        <v>0</v>
      </c>
      <c r="I149" s="21">
        <f t="shared" si="70"/>
        <v>0</v>
      </c>
      <c r="J149" s="21">
        <f t="shared" si="70"/>
        <v>0</v>
      </c>
      <c r="K149" s="21">
        <f t="shared" si="70"/>
        <v>0</v>
      </c>
      <c r="L149" s="21">
        <f t="shared" si="70"/>
        <v>0</v>
      </c>
      <c r="M149" s="21">
        <f t="shared" si="70"/>
        <v>0</v>
      </c>
      <c r="N149" s="21">
        <f t="shared" si="70"/>
        <v>0</v>
      </c>
      <c r="O149" s="21">
        <f t="shared" si="70"/>
        <v>0</v>
      </c>
      <c r="P149" s="21">
        <f t="shared" si="70"/>
        <v>0</v>
      </c>
      <c r="Q149" s="21">
        <f t="shared" si="70"/>
        <v>0</v>
      </c>
      <c r="R149" s="21">
        <f t="shared" si="70"/>
        <v>0</v>
      </c>
      <c r="S149" s="21">
        <f t="shared" si="70"/>
        <v>0</v>
      </c>
      <c r="T149" s="21">
        <f t="shared" si="70"/>
        <v>0</v>
      </c>
      <c r="U149" s="21">
        <f t="shared" si="70"/>
        <v>0</v>
      </c>
      <c r="V149" s="21">
        <f t="shared" si="70"/>
        <v>0</v>
      </c>
      <c r="W149" s="21">
        <f t="shared" si="70"/>
        <v>0</v>
      </c>
      <c r="X149" s="21">
        <f t="shared" si="70"/>
        <v>0</v>
      </c>
      <c r="Y149" s="21">
        <f t="shared" si="70"/>
        <v>0</v>
      </c>
      <c r="Z149" s="21">
        <f t="shared" si="70"/>
        <v>0</v>
      </c>
      <c r="AA149" s="21">
        <f t="shared" si="70"/>
        <v>0</v>
      </c>
      <c r="AB149" s="21">
        <f t="shared" si="70"/>
        <v>0</v>
      </c>
      <c r="AC149" s="21">
        <f t="shared" si="70"/>
        <v>0</v>
      </c>
      <c r="AD149" s="21">
        <f t="shared" si="70"/>
        <v>0</v>
      </c>
      <c r="AE149" s="21">
        <f t="shared" si="70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1">+C192+C216+C252+C257+C286+C287+C291+C294+C295+C296</f>
        <v>12.643151240486823</v>
      </c>
      <c r="D191" s="28">
        <f t="shared" ref="D191:AE191" si="72">+D192+D216+D252+D257+D286+D287+D291+D294+D295+D296</f>
        <v>13.267675097376689</v>
      </c>
      <c r="E191" s="28">
        <f t="shared" si="72"/>
        <v>14.028056879441309</v>
      </c>
      <c r="F191" s="28">
        <f t="shared" si="72"/>
        <v>14.924081475658891</v>
      </c>
      <c r="G191" s="28">
        <f t="shared" si="72"/>
        <v>15.979312012878658</v>
      </c>
      <c r="H191" s="28">
        <f t="shared" si="72"/>
        <v>16.744912454922002</v>
      </c>
      <c r="I191" s="28">
        <f t="shared" si="72"/>
        <v>17.942488207819114</v>
      </c>
      <c r="J191" s="28">
        <f t="shared" si="72"/>
        <v>20.503884561229924</v>
      </c>
      <c r="K191" s="28">
        <f t="shared" si="72"/>
        <v>20.34447735127608</v>
      </c>
      <c r="L191" s="28">
        <f t="shared" si="72"/>
        <v>21.369118533953753</v>
      </c>
      <c r="M191" s="28">
        <f t="shared" si="72"/>
        <v>21.518454161106916</v>
      </c>
      <c r="N191" s="28">
        <f t="shared" si="72"/>
        <v>19.388095152158325</v>
      </c>
      <c r="O191" s="28">
        <f t="shared" si="72"/>
        <v>20.224748076983609</v>
      </c>
      <c r="P191" s="28">
        <f t="shared" si="72"/>
        <v>20.007119018344405</v>
      </c>
      <c r="Q191" s="28">
        <f t="shared" si="72"/>
        <v>22.428425021945959</v>
      </c>
      <c r="R191" s="28">
        <f t="shared" si="72"/>
        <v>24.225694840926113</v>
      </c>
      <c r="S191" s="28">
        <f t="shared" si="72"/>
        <v>26.127496284832155</v>
      </c>
      <c r="T191" s="28">
        <f t="shared" si="72"/>
        <v>28.088548312843262</v>
      </c>
      <c r="U191" s="28">
        <f t="shared" si="72"/>
        <v>27.084848092455449</v>
      </c>
      <c r="V191" s="28">
        <f t="shared" si="72"/>
        <v>25.983720289474565</v>
      </c>
      <c r="W191" s="28">
        <f t="shared" si="72"/>
        <v>25.581458730583527</v>
      </c>
      <c r="X191" s="28">
        <f t="shared" si="72"/>
        <v>25.754844766849192</v>
      </c>
      <c r="Y191" s="28">
        <f t="shared" si="72"/>
        <v>28.098021151079344</v>
      </c>
      <c r="Z191" s="28">
        <f t="shared" si="72"/>
        <v>26.215281058953337</v>
      </c>
      <c r="AA191" s="28">
        <f t="shared" si="72"/>
        <v>24.346852291531896</v>
      </c>
      <c r="AB191" s="28">
        <f t="shared" si="72"/>
        <v>24.607821953661983</v>
      </c>
      <c r="AC191" s="28">
        <f t="shared" si="72"/>
        <v>24.530749316925949</v>
      </c>
      <c r="AD191" s="28">
        <f t="shared" si="72"/>
        <v>23.941493102328902</v>
      </c>
      <c r="AE191" s="28">
        <f t="shared" si="72"/>
        <v>24.311539196443363</v>
      </c>
    </row>
    <row r="192" spans="1:31" x14ac:dyDescent="0.2">
      <c r="A192" s="80" t="s">
        <v>392</v>
      </c>
      <c r="B192" s="4" t="s">
        <v>393</v>
      </c>
      <c r="C192" s="21">
        <f t="shared" ref="C192" si="73">+C193++C201+C202+C206</f>
        <v>8.820401574571056</v>
      </c>
      <c r="D192" s="21">
        <f t="shared" ref="D192:AE192" si="74">+D193++D201+D202+D206</f>
        <v>8.9924864773681286</v>
      </c>
      <c r="E192" s="21">
        <f t="shared" si="74"/>
        <v>9.2706499792473487</v>
      </c>
      <c r="F192" s="21">
        <f t="shared" si="74"/>
        <v>9.6427752814521348</v>
      </c>
      <c r="G192" s="21">
        <f t="shared" si="74"/>
        <v>10.020758865600914</v>
      </c>
      <c r="H192" s="21">
        <f t="shared" si="74"/>
        <v>10.197152877334906</v>
      </c>
      <c r="I192" s="21">
        <f t="shared" si="74"/>
        <v>10.402072230119717</v>
      </c>
      <c r="J192" s="21">
        <f t="shared" si="74"/>
        <v>11.162298590872656</v>
      </c>
      <c r="K192" s="21">
        <f t="shared" si="74"/>
        <v>10.856026100505417</v>
      </c>
      <c r="L192" s="21">
        <f t="shared" si="74"/>
        <v>10.616192627973275</v>
      </c>
      <c r="M192" s="21">
        <f t="shared" si="74"/>
        <v>10.316749495963787</v>
      </c>
      <c r="N192" s="21">
        <f t="shared" si="74"/>
        <v>10.312823706854331</v>
      </c>
      <c r="O192" s="21">
        <f t="shared" si="74"/>
        <v>10.120797776152209</v>
      </c>
      <c r="P192" s="21">
        <f t="shared" si="74"/>
        <v>9.7953844165092594</v>
      </c>
      <c r="Q192" s="21">
        <f t="shared" si="74"/>
        <v>9.6137350057690938</v>
      </c>
      <c r="R192" s="21">
        <f t="shared" si="74"/>
        <v>9.4887218926026673</v>
      </c>
      <c r="S192" s="21">
        <f t="shared" si="74"/>
        <v>9.4329063716787243</v>
      </c>
      <c r="T192" s="21">
        <f t="shared" si="74"/>
        <v>9.2444531376049994</v>
      </c>
      <c r="U192" s="21">
        <f t="shared" si="74"/>
        <v>8.7780515687802545</v>
      </c>
      <c r="V192" s="21">
        <f t="shared" si="74"/>
        <v>8.2504237118237302</v>
      </c>
      <c r="W192" s="21">
        <f t="shared" si="74"/>
        <v>7.854300547021392</v>
      </c>
      <c r="X192" s="21">
        <f t="shared" si="74"/>
        <v>7.4813234416242338</v>
      </c>
      <c r="Y192" s="21">
        <f t="shared" si="74"/>
        <v>7.9993404700934381</v>
      </c>
      <c r="Z192" s="21">
        <f t="shared" si="74"/>
        <v>8.0998093024469764</v>
      </c>
      <c r="AA192" s="21">
        <f t="shared" si="74"/>
        <v>7.5100501000283177</v>
      </c>
      <c r="AB192" s="21">
        <f t="shared" si="74"/>
        <v>7.1192497330622544</v>
      </c>
      <c r="AC192" s="21">
        <f t="shared" si="74"/>
        <v>7.1409992432354334</v>
      </c>
      <c r="AD192" s="21">
        <f t="shared" si="74"/>
        <v>7.1029472075086577</v>
      </c>
      <c r="AE192" s="21">
        <f t="shared" si="74"/>
        <v>7.1623206137289452</v>
      </c>
    </row>
    <row r="193" spans="1:31" x14ac:dyDescent="0.2">
      <c r="A193" s="80" t="s">
        <v>394</v>
      </c>
      <c r="B193" s="4" t="s">
        <v>395</v>
      </c>
      <c r="C193" s="21">
        <f t="shared" ref="C193" si="75">+C194+C195</f>
        <v>7.7201097192594128</v>
      </c>
      <c r="D193" s="21">
        <f t="shared" ref="D193:AE193" si="76">+D194+D195</f>
        <v>7.8818932647075801</v>
      </c>
      <c r="E193" s="21">
        <f t="shared" si="76"/>
        <v>8.1481277822996176</v>
      </c>
      <c r="F193" s="21">
        <f t="shared" si="76"/>
        <v>8.48289643763062</v>
      </c>
      <c r="G193" s="21">
        <f t="shared" si="76"/>
        <v>8.7993917452028807</v>
      </c>
      <c r="H193" s="21">
        <f t="shared" si="76"/>
        <v>8.9718029780752282</v>
      </c>
      <c r="I193" s="21">
        <f t="shared" si="76"/>
        <v>9.112648596059568</v>
      </c>
      <c r="J193" s="21">
        <f t="shared" si="76"/>
        <v>9.6267280908726551</v>
      </c>
      <c r="K193" s="21">
        <f t="shared" si="76"/>
        <v>9.3231596616479546</v>
      </c>
      <c r="L193" s="21">
        <f t="shared" si="76"/>
        <v>8.9908365311479184</v>
      </c>
      <c r="M193" s="21">
        <f t="shared" si="76"/>
        <v>8.6681100147603374</v>
      </c>
      <c r="N193" s="21">
        <f t="shared" si="76"/>
        <v>8.4054817652120093</v>
      </c>
      <c r="O193" s="21">
        <f t="shared" si="76"/>
        <v>8.0790187010784251</v>
      </c>
      <c r="P193" s="21">
        <f t="shared" si="76"/>
        <v>7.7495254655591141</v>
      </c>
      <c r="Q193" s="21">
        <f t="shared" si="76"/>
        <v>7.4552023269754351</v>
      </c>
      <c r="R193" s="21">
        <f t="shared" si="76"/>
        <v>7.1464631680529944</v>
      </c>
      <c r="S193" s="21">
        <f t="shared" si="76"/>
        <v>6.8442199510603681</v>
      </c>
      <c r="T193" s="21">
        <f t="shared" si="76"/>
        <v>6.528038137604999</v>
      </c>
      <c r="U193" s="21">
        <f t="shared" si="76"/>
        <v>6.1294561378053327</v>
      </c>
      <c r="V193" s="21">
        <f t="shared" si="76"/>
        <v>5.6717257132941832</v>
      </c>
      <c r="W193" s="21">
        <f t="shared" si="76"/>
        <v>5.2834263390701999</v>
      </c>
      <c r="X193" s="21">
        <f t="shared" si="76"/>
        <v>4.8741328117553548</v>
      </c>
      <c r="Y193" s="21">
        <f t="shared" si="76"/>
        <v>5.2156796979423543</v>
      </c>
      <c r="Z193" s="21">
        <f t="shared" si="76"/>
        <v>5.571991838781118</v>
      </c>
      <c r="AA193" s="21">
        <f t="shared" si="76"/>
        <v>5.1560321384032024</v>
      </c>
      <c r="AB193" s="21">
        <f t="shared" si="76"/>
        <v>4.7214199489069184</v>
      </c>
      <c r="AC193" s="21">
        <f t="shared" si="76"/>
        <v>4.7758580611023342</v>
      </c>
      <c r="AD193" s="21">
        <f t="shared" si="76"/>
        <v>4.821499761816697</v>
      </c>
      <c r="AE193" s="21">
        <f t="shared" si="76"/>
        <v>4.8671414625310607</v>
      </c>
    </row>
    <row r="194" spans="1:31" x14ac:dyDescent="0.2">
      <c r="A194" s="80" t="s">
        <v>396</v>
      </c>
      <c r="B194" s="4" t="s">
        <v>397</v>
      </c>
      <c r="C194" s="27">
        <v>1.8406860763668755</v>
      </c>
      <c r="D194" s="27">
        <v>1.8628807435810433</v>
      </c>
      <c r="E194" s="27">
        <v>1.9418192094108304</v>
      </c>
      <c r="F194" s="27">
        <v>2.0276297563447292</v>
      </c>
      <c r="G194" s="27">
        <v>2.1134168464998413</v>
      </c>
      <c r="H194" s="27">
        <v>2.1782200446222202</v>
      </c>
      <c r="I194" s="27">
        <v>2.2264512819493603</v>
      </c>
      <c r="J194" s="27">
        <v>2.3966622337417705</v>
      </c>
      <c r="K194" s="27">
        <v>2.3019522969023813</v>
      </c>
      <c r="L194" s="27">
        <v>2.1788866005386391</v>
      </c>
      <c r="M194" s="27">
        <v>2.0658269933626068</v>
      </c>
      <c r="N194" s="27">
        <v>2.0132854963350986</v>
      </c>
      <c r="O194" s="27">
        <v>1.8973392355971521</v>
      </c>
      <c r="P194" s="27">
        <v>1.7788029054622407</v>
      </c>
      <c r="Q194" s="27">
        <v>1.69588667293999</v>
      </c>
      <c r="R194" s="27">
        <v>1.5990141708661436</v>
      </c>
      <c r="S194" s="27">
        <v>1.509106966722159</v>
      </c>
      <c r="T194" s="27">
        <v>1.4057399859558162</v>
      </c>
      <c r="U194" s="27">
        <v>1.3922017882323083</v>
      </c>
      <c r="V194" s="27">
        <v>1.3227556443146948</v>
      </c>
      <c r="W194" s="27">
        <v>1.3259915245490037</v>
      </c>
      <c r="X194" s="27">
        <v>1.3114945508377378</v>
      </c>
      <c r="Y194" s="27">
        <v>1.239159655271691</v>
      </c>
      <c r="Z194" s="27">
        <v>1.1760529731375455</v>
      </c>
      <c r="AA194" s="27">
        <v>1.0833254656342974</v>
      </c>
      <c r="AB194" s="27">
        <v>0.97088814875668317</v>
      </c>
      <c r="AC194" s="27">
        <v>0.98623710113539287</v>
      </c>
      <c r="AD194" s="27">
        <v>1.0048323943327302</v>
      </c>
      <c r="AE194" s="27">
        <v>1.0234276875300676</v>
      </c>
    </row>
    <row r="195" spans="1:31" x14ac:dyDescent="0.2">
      <c r="A195" s="80" t="s">
        <v>398</v>
      </c>
      <c r="B195" s="4" t="s">
        <v>399</v>
      </c>
      <c r="C195" s="21">
        <f t="shared" ref="C195" si="77">+C196+C197+C198+C199+C200</f>
        <v>5.8794236428925375</v>
      </c>
      <c r="D195" s="21">
        <f t="shared" ref="D195:AE195" si="78">+D196+D197+D198+D199+D200</f>
        <v>6.0190125211265366</v>
      </c>
      <c r="E195" s="21">
        <f t="shared" si="78"/>
        <v>6.2063085728887879</v>
      </c>
      <c r="F195" s="21">
        <f t="shared" si="78"/>
        <v>6.4552666812858908</v>
      </c>
      <c r="G195" s="21">
        <f t="shared" si="78"/>
        <v>6.6859748987030398</v>
      </c>
      <c r="H195" s="21">
        <f t="shared" si="78"/>
        <v>6.7935829334530089</v>
      </c>
      <c r="I195" s="21">
        <f t="shared" si="78"/>
        <v>6.8861973141102082</v>
      </c>
      <c r="J195" s="21">
        <f t="shared" si="78"/>
        <v>7.2300658571308851</v>
      </c>
      <c r="K195" s="21">
        <f t="shared" si="78"/>
        <v>7.0212073647455728</v>
      </c>
      <c r="L195" s="21">
        <f t="shared" si="78"/>
        <v>6.8119499306092788</v>
      </c>
      <c r="M195" s="21">
        <f t="shared" si="78"/>
        <v>6.6022830213977315</v>
      </c>
      <c r="N195" s="21">
        <f t="shared" si="78"/>
        <v>6.3921962688769103</v>
      </c>
      <c r="O195" s="21">
        <f t="shared" si="78"/>
        <v>6.1816794654812739</v>
      </c>
      <c r="P195" s="21">
        <f t="shared" si="78"/>
        <v>5.9707225600968732</v>
      </c>
      <c r="Q195" s="21">
        <f t="shared" si="78"/>
        <v>5.7593156540354453</v>
      </c>
      <c r="R195" s="21">
        <f t="shared" si="78"/>
        <v>5.5474489971868506</v>
      </c>
      <c r="S195" s="21">
        <f t="shared" si="78"/>
        <v>5.3351129843382088</v>
      </c>
      <c r="T195" s="21">
        <f t="shared" si="78"/>
        <v>5.1222981516491828</v>
      </c>
      <c r="U195" s="21">
        <f t="shared" si="78"/>
        <v>4.7372543495730239</v>
      </c>
      <c r="V195" s="21">
        <f t="shared" si="78"/>
        <v>4.3489700689794883</v>
      </c>
      <c r="W195" s="21">
        <f t="shared" si="78"/>
        <v>3.9574348145211964</v>
      </c>
      <c r="X195" s="21">
        <f t="shared" si="78"/>
        <v>3.562638260917617</v>
      </c>
      <c r="Y195" s="21">
        <f t="shared" si="78"/>
        <v>3.9765200426706633</v>
      </c>
      <c r="Z195" s="21">
        <f t="shared" si="78"/>
        <v>4.3959388656435721</v>
      </c>
      <c r="AA195" s="21">
        <f t="shared" si="78"/>
        <v>4.0727066727689047</v>
      </c>
      <c r="AB195" s="21">
        <f t="shared" si="78"/>
        <v>3.750531800150235</v>
      </c>
      <c r="AC195" s="21">
        <f t="shared" si="78"/>
        <v>3.7896209599669413</v>
      </c>
      <c r="AD195" s="21">
        <f t="shared" si="78"/>
        <v>3.8166673674839671</v>
      </c>
      <c r="AE195" s="21">
        <f t="shared" si="78"/>
        <v>3.8437137750009929</v>
      </c>
    </row>
    <row r="196" spans="1:31" x14ac:dyDescent="0.2">
      <c r="A196" s="80" t="s">
        <v>400</v>
      </c>
      <c r="B196" s="4" t="s">
        <v>401</v>
      </c>
      <c r="C196" s="27">
        <v>1.9795898559390364</v>
      </c>
      <c r="D196" s="27">
        <v>1.9819548398591793</v>
      </c>
      <c r="E196" s="27">
        <v>2.0618854251263596</v>
      </c>
      <c r="F196" s="27">
        <v>2.1346808867404943</v>
      </c>
      <c r="G196" s="27">
        <v>2.2026537987123143</v>
      </c>
      <c r="H196" s="27">
        <v>2.2368638725061354</v>
      </c>
      <c r="I196" s="27">
        <v>2.2833621624200919</v>
      </c>
      <c r="J196" s="27">
        <v>2.4796801521921048</v>
      </c>
      <c r="K196" s="27">
        <v>2.3854642765394667</v>
      </c>
      <c r="L196" s="27">
        <v>2.2921593941918741</v>
      </c>
      <c r="M196" s="27">
        <v>2.1997582716509827</v>
      </c>
      <c r="N196" s="27">
        <v>2.1082537654537079</v>
      </c>
      <c r="O196" s="27">
        <v>2.0176388208590543</v>
      </c>
      <c r="P196" s="27">
        <v>1.9279064705589102</v>
      </c>
      <c r="Q196" s="27">
        <v>1.839049833412274</v>
      </c>
      <c r="R196" s="27">
        <v>1.7510621132024888</v>
      </c>
      <c r="S196" s="27">
        <v>1.6639365974169542</v>
      </c>
      <c r="T196" s="27">
        <v>1.5776666560489374</v>
      </c>
      <c r="U196" s="27">
        <v>1.5217034085805565</v>
      </c>
      <c r="V196" s="27">
        <v>1.4662770446733318</v>
      </c>
      <c r="W196" s="27">
        <v>1.4113834674042787</v>
      </c>
      <c r="X196" s="27">
        <v>1.3570186296771038</v>
      </c>
      <c r="Y196" s="27">
        <v>1.3154741721741554</v>
      </c>
      <c r="Z196" s="27">
        <v>1.2743228047667499</v>
      </c>
      <c r="AA196" s="27">
        <v>1.1350861377539787</v>
      </c>
      <c r="AB196" s="27">
        <v>0.99726002976276107</v>
      </c>
      <c r="AC196" s="27">
        <v>1.011141469423803</v>
      </c>
      <c r="AD196" s="27">
        <v>1.0302063292493724</v>
      </c>
      <c r="AE196" s="27">
        <v>1.0492711890749418</v>
      </c>
    </row>
    <row r="197" spans="1:31" x14ac:dyDescent="0.2">
      <c r="A197" s="80" t="s">
        <v>402</v>
      </c>
      <c r="B197" s="4" t="s">
        <v>403</v>
      </c>
      <c r="C197" s="27">
        <v>1.3053555580711627</v>
      </c>
      <c r="D197" s="27">
        <v>1.3790135443933831</v>
      </c>
      <c r="E197" s="27">
        <v>1.3854246522467242</v>
      </c>
      <c r="F197" s="27">
        <v>1.44195753347657</v>
      </c>
      <c r="G197" s="27">
        <v>1.539675500263822</v>
      </c>
      <c r="H197" s="27">
        <v>1.5862810301720762</v>
      </c>
      <c r="I197" s="27">
        <v>1.5912691941158907</v>
      </c>
      <c r="J197" s="27">
        <v>1.6576019169984566</v>
      </c>
      <c r="K197" s="27">
        <v>1.6145906437505488</v>
      </c>
      <c r="L197" s="27">
        <v>1.5706985609247408</v>
      </c>
      <c r="M197" s="27">
        <v>1.5259232588092322</v>
      </c>
      <c r="N197" s="27">
        <v>1.4802623804903101</v>
      </c>
      <c r="O197" s="27">
        <v>1.433713619691777</v>
      </c>
      <c r="P197" s="27">
        <v>1.3862747187397861</v>
      </c>
      <c r="Q197" s="27">
        <v>1.3379434666437988</v>
      </c>
      <c r="R197" s="27">
        <v>1.2887176972852099</v>
      </c>
      <c r="S197" s="27">
        <v>1.2385952877059099</v>
      </c>
      <c r="T197" s="27">
        <v>1.1875741564897631</v>
      </c>
      <c r="U197" s="27">
        <v>1.0864559860177074</v>
      </c>
      <c r="V197" s="27">
        <v>0.98369605191282716</v>
      </c>
      <c r="W197" s="27">
        <v>0.87929092913532514</v>
      </c>
      <c r="X197" s="27">
        <v>0.77323725398799381</v>
      </c>
      <c r="Y197" s="27">
        <v>0.83854150129355243</v>
      </c>
      <c r="Z197" s="27">
        <v>0.90472658257640826</v>
      </c>
      <c r="AA197" s="27">
        <v>0.77249800888698417</v>
      </c>
      <c r="AB197" s="27">
        <v>0.63826719643081065</v>
      </c>
      <c r="AC197" s="27">
        <v>0.74485103499506511</v>
      </c>
      <c r="AD197" s="27">
        <v>0.84684097369450317</v>
      </c>
      <c r="AE197" s="27">
        <v>0.94883091239394124</v>
      </c>
    </row>
    <row r="198" spans="1:31" x14ac:dyDescent="0.2">
      <c r="A198" s="80" t="s">
        <v>404</v>
      </c>
      <c r="B198" s="4" t="s">
        <v>405</v>
      </c>
      <c r="C198" s="27">
        <v>0.21690423667264699</v>
      </c>
      <c r="D198" s="27">
        <v>0.21903106431981945</v>
      </c>
      <c r="E198" s="27">
        <v>0.22891822555362343</v>
      </c>
      <c r="F198" s="27">
        <v>0.23308809457071028</v>
      </c>
      <c r="G198" s="27">
        <v>0.24149800678254907</v>
      </c>
      <c r="H198" s="27">
        <v>0.23530024207836203</v>
      </c>
      <c r="I198" s="27">
        <v>0.25396743510783093</v>
      </c>
      <c r="J198" s="27">
        <v>0.29843767808246352</v>
      </c>
      <c r="K198" s="27">
        <v>0.28850688170569383</v>
      </c>
      <c r="L198" s="27">
        <v>0.27854950388807359</v>
      </c>
      <c r="M198" s="27">
        <v>0.26856552552419194</v>
      </c>
      <c r="N198" s="27">
        <v>0.25855492763616472</v>
      </c>
      <c r="O198" s="27">
        <v>0.24851769137247018</v>
      </c>
      <c r="P198" s="27">
        <v>0.23845379800679928</v>
      </c>
      <c r="Q198" s="27">
        <v>0.22836322893692559</v>
      </c>
      <c r="R198" s="27">
        <v>0.21824596568358953</v>
      </c>
      <c r="S198" s="27">
        <v>0.20810198988940112</v>
      </c>
      <c r="T198" s="27">
        <v>0.19793128331775714</v>
      </c>
      <c r="U198" s="27">
        <v>0.183964776482757</v>
      </c>
      <c r="V198" s="27">
        <v>0.16996181088578699</v>
      </c>
      <c r="W198" s="27">
        <v>0.15592236239288085</v>
      </c>
      <c r="X198" s="27">
        <v>0.14184640702740475</v>
      </c>
      <c r="Y198" s="27">
        <v>0.12311773892685619</v>
      </c>
      <c r="Z198" s="27">
        <v>0.10434068685893105</v>
      </c>
      <c r="AA198" s="27">
        <v>8.7247684885982571E-2</v>
      </c>
      <c r="AB198" s="27">
        <v>7.0110669228428957E-2</v>
      </c>
      <c r="AC198" s="27">
        <v>7.9411355027171185E-2</v>
      </c>
      <c r="AD198" s="27">
        <v>8.8622438290074948E-2</v>
      </c>
      <c r="AE198" s="27">
        <v>9.7833521552978725E-2</v>
      </c>
    </row>
    <row r="199" spans="1:31" x14ac:dyDescent="0.2">
      <c r="A199" s="80" t="s">
        <v>406</v>
      </c>
      <c r="B199" s="4" t="s">
        <v>407</v>
      </c>
      <c r="C199" s="27">
        <v>1.249463443741067</v>
      </c>
      <c r="D199" s="27">
        <v>1.2694983292722708</v>
      </c>
      <c r="E199" s="27">
        <v>1.3535069434056415</v>
      </c>
      <c r="F199" s="27">
        <v>1.3838264556301394</v>
      </c>
      <c r="G199" s="27">
        <v>1.3753229025684419</v>
      </c>
      <c r="H199" s="27">
        <v>1.4076196078693715</v>
      </c>
      <c r="I199" s="27">
        <v>1.376548302449468</v>
      </c>
      <c r="J199" s="27">
        <v>1.395212050227451</v>
      </c>
      <c r="K199" s="27">
        <v>1.385024159163742</v>
      </c>
      <c r="L199" s="27">
        <v>1.3744450198836655</v>
      </c>
      <c r="M199" s="27">
        <v>1.3634737505565075</v>
      </c>
      <c r="N199" s="27">
        <v>1.3521094915264438</v>
      </c>
      <c r="O199" s="27">
        <v>1.3403514043653555</v>
      </c>
      <c r="P199" s="27">
        <v>1.3281986709811402</v>
      </c>
      <c r="Q199" s="27">
        <v>1.3156504927774424</v>
      </c>
      <c r="R199" s="27">
        <v>1.3027060898610325</v>
      </c>
      <c r="S199" s="27">
        <v>1.2893647002934545</v>
      </c>
      <c r="T199" s="27">
        <v>1.2756255793838047</v>
      </c>
      <c r="U199" s="27">
        <v>1.1598680451408823</v>
      </c>
      <c r="V199" s="27">
        <v>1.0420325930042849</v>
      </c>
      <c r="W199" s="27">
        <v>0.92211625414702847</v>
      </c>
      <c r="X199" s="27">
        <v>0.80011611856217058</v>
      </c>
      <c r="Y199" s="27">
        <v>1.0730954996328137</v>
      </c>
      <c r="Z199" s="27">
        <v>1.3503572662930685</v>
      </c>
      <c r="AA199" s="27">
        <v>1.4696508131419532</v>
      </c>
      <c r="AB199" s="27">
        <v>1.5906704358441031</v>
      </c>
      <c r="AC199" s="27">
        <v>1.4628522995216011</v>
      </c>
      <c r="AD199" s="27">
        <v>1.3225401287784124</v>
      </c>
      <c r="AE199" s="27">
        <v>1.1822279580352235</v>
      </c>
    </row>
    <row r="200" spans="1:31" x14ac:dyDescent="0.2">
      <c r="A200" s="80" t="s">
        <v>408</v>
      </c>
      <c r="B200" s="4" t="s">
        <v>409</v>
      </c>
      <c r="C200" s="27">
        <v>1.1281105484686245</v>
      </c>
      <c r="D200" s="27">
        <v>1.1695147432818842</v>
      </c>
      <c r="E200" s="27">
        <v>1.1765733265564391</v>
      </c>
      <c r="F200" s="27">
        <v>1.261713710867977</v>
      </c>
      <c r="G200" s="27">
        <v>1.3268246903759124</v>
      </c>
      <c r="H200" s="27">
        <v>1.3275181808270642</v>
      </c>
      <c r="I200" s="27">
        <v>1.3810502200169266</v>
      </c>
      <c r="J200" s="27">
        <v>1.3991340596304092</v>
      </c>
      <c r="K200" s="27">
        <v>1.3476214035861216</v>
      </c>
      <c r="L200" s="27">
        <v>1.2960974517209247</v>
      </c>
      <c r="M200" s="27">
        <v>1.2445622148568174</v>
      </c>
      <c r="N200" s="27">
        <v>1.1930157037702835</v>
      </c>
      <c r="O200" s="27">
        <v>1.1414579291926172</v>
      </c>
      <c r="P200" s="27">
        <v>1.0898889018102376</v>
      </c>
      <c r="Q200" s="27">
        <v>1.0383086322650046</v>
      </c>
      <c r="R200" s="27">
        <v>0.98671713115453064</v>
      </c>
      <c r="S200" s="27">
        <v>0.9351144090324891</v>
      </c>
      <c r="T200" s="27">
        <v>0.88350047640892027</v>
      </c>
      <c r="U200" s="27">
        <v>0.78526213335112105</v>
      </c>
      <c r="V200" s="27">
        <v>0.6870025685032578</v>
      </c>
      <c r="W200" s="27">
        <v>0.58872180144168351</v>
      </c>
      <c r="X200" s="27">
        <v>0.49041985166294383</v>
      </c>
      <c r="Y200" s="27">
        <v>0.62629113064328568</v>
      </c>
      <c r="Z200" s="27">
        <v>0.76219152514841382</v>
      </c>
      <c r="AA200" s="27">
        <v>0.60822402810000586</v>
      </c>
      <c r="AB200" s="27">
        <v>0.45422346888413145</v>
      </c>
      <c r="AC200" s="27">
        <v>0.49136480099930113</v>
      </c>
      <c r="AD200" s="27">
        <v>0.52845749747160431</v>
      </c>
      <c r="AE200" s="27">
        <v>0.56555019394390749</v>
      </c>
    </row>
    <row r="201" spans="1:31" x14ac:dyDescent="0.2">
      <c r="A201" s="80" t="s">
        <v>410</v>
      </c>
      <c r="B201" s="4" t="s">
        <v>411</v>
      </c>
      <c r="C201" s="27">
        <v>0.19564280878726861</v>
      </c>
      <c r="D201" s="27">
        <v>0.19106565388540875</v>
      </c>
      <c r="E201" s="27">
        <v>0.18862874271080743</v>
      </c>
      <c r="F201" s="27">
        <v>0.1894572110081259</v>
      </c>
      <c r="G201" s="27">
        <v>0.18848664389365299</v>
      </c>
      <c r="H201" s="27">
        <v>0.18404563815959157</v>
      </c>
      <c r="I201" s="27">
        <v>0.15626660306312504</v>
      </c>
      <c r="J201" s="27">
        <v>0.15120500000000001</v>
      </c>
      <c r="K201" s="27">
        <v>0.14885099999999998</v>
      </c>
      <c r="L201" s="27">
        <v>0.14649699999999999</v>
      </c>
      <c r="M201" s="27">
        <v>0.14414299999999999</v>
      </c>
      <c r="N201" s="27">
        <v>0.141789</v>
      </c>
      <c r="O201" s="27">
        <v>0.13943500000000003</v>
      </c>
      <c r="P201" s="27">
        <v>0.13708100000000004</v>
      </c>
      <c r="Q201" s="27">
        <v>0.13472699999999999</v>
      </c>
      <c r="R201" s="27">
        <v>0.13237299999999999</v>
      </c>
      <c r="S201" s="27">
        <v>0.130019</v>
      </c>
      <c r="T201" s="27">
        <v>0.127665</v>
      </c>
      <c r="U201" s="27">
        <v>0.12175877326363153</v>
      </c>
      <c r="V201" s="27">
        <v>0.11585254652726307</v>
      </c>
      <c r="W201" s="27">
        <v>0.10994631979089463</v>
      </c>
      <c r="X201" s="27">
        <v>0.10765641890607462</v>
      </c>
      <c r="Y201" s="27">
        <v>0.10536651802125462</v>
      </c>
      <c r="Z201" s="27">
        <v>0.10307661713643465</v>
      </c>
      <c r="AA201" s="27">
        <v>9.6555991430284913E-2</v>
      </c>
      <c r="AB201" s="27">
        <v>9.0035365724135188E-2</v>
      </c>
      <c r="AC201" s="27">
        <v>8.6303770123702703E-2</v>
      </c>
      <c r="AD201" s="27">
        <v>8.2572174523270217E-2</v>
      </c>
      <c r="AE201" s="27">
        <v>7.8840578922837731E-2</v>
      </c>
    </row>
    <row r="202" spans="1:31" x14ac:dyDescent="0.2">
      <c r="A202" s="80" t="s">
        <v>412</v>
      </c>
      <c r="B202" s="4" t="s">
        <v>413</v>
      </c>
      <c r="C202" s="21">
        <f t="shared" ref="C202" si="79">+C203+C204+C205</f>
        <v>0.19052691304097141</v>
      </c>
      <c r="D202" s="21">
        <f t="shared" ref="D202:AE202" si="80">+D203+D204+D205</f>
        <v>0.22719498469626856</v>
      </c>
      <c r="E202" s="21">
        <f t="shared" si="80"/>
        <v>0.26513541694583742</v>
      </c>
      <c r="F202" s="21">
        <f t="shared" si="80"/>
        <v>0.30772399525047761</v>
      </c>
      <c r="G202" s="21">
        <f t="shared" si="80"/>
        <v>0.36109686648080869</v>
      </c>
      <c r="H202" s="21">
        <f t="shared" si="80"/>
        <v>0.40801881928564876</v>
      </c>
      <c r="I202" s="21">
        <f t="shared" si="80"/>
        <v>0.48966123353264879</v>
      </c>
      <c r="J202" s="21">
        <f t="shared" si="80"/>
        <v>0.6325694999999999</v>
      </c>
      <c r="K202" s="21">
        <f t="shared" si="80"/>
        <v>0.64827603885746221</v>
      </c>
      <c r="L202" s="21">
        <f t="shared" si="80"/>
        <v>0.75917629682535648</v>
      </c>
      <c r="M202" s="21">
        <f t="shared" si="80"/>
        <v>0.80087028120344939</v>
      </c>
      <c r="N202" s="21">
        <f t="shared" si="80"/>
        <v>1.0779833416423235</v>
      </c>
      <c r="O202" s="21">
        <f t="shared" si="80"/>
        <v>1.2308310750737812</v>
      </c>
      <c r="P202" s="21">
        <f t="shared" si="80"/>
        <v>1.2533215509501454</v>
      </c>
      <c r="Q202" s="21">
        <f t="shared" si="80"/>
        <v>1.3844058787936584</v>
      </c>
      <c r="R202" s="21">
        <f t="shared" si="80"/>
        <v>1.586542524549672</v>
      </c>
      <c r="S202" s="21">
        <f t="shared" si="80"/>
        <v>1.8513808206183566</v>
      </c>
      <c r="T202" s="21">
        <f t="shared" si="80"/>
        <v>1.99752</v>
      </c>
      <c r="U202" s="21">
        <f t="shared" si="80"/>
        <v>1.940430892113393</v>
      </c>
      <c r="V202" s="21">
        <f t="shared" si="80"/>
        <v>1.8812639208064885</v>
      </c>
      <c r="W202" s="21">
        <f t="shared" si="80"/>
        <v>1.8841705913666038</v>
      </c>
      <c r="X202" s="21">
        <f t="shared" si="80"/>
        <v>1.9506729640272524</v>
      </c>
      <c r="Y202" s="21">
        <f t="shared" si="80"/>
        <v>2.1573290570524208</v>
      </c>
      <c r="Z202" s="21">
        <f t="shared" si="80"/>
        <v>1.9316716993101573</v>
      </c>
      <c r="AA202" s="21">
        <f t="shared" si="80"/>
        <v>1.7914468841662015</v>
      </c>
      <c r="AB202" s="21">
        <f t="shared" si="80"/>
        <v>1.8688333935932095</v>
      </c>
      <c r="AC202" s="21">
        <f t="shared" si="80"/>
        <v>1.8553358127348054</v>
      </c>
      <c r="AD202" s="21">
        <f t="shared" si="80"/>
        <v>1.7908300974574998</v>
      </c>
      <c r="AE202" s="21">
        <f t="shared" si="80"/>
        <v>1.8237498241272563</v>
      </c>
    </row>
    <row r="203" spans="1:31" x14ac:dyDescent="0.2">
      <c r="A203" s="80" t="s">
        <v>414</v>
      </c>
      <c r="B203" s="4" t="s">
        <v>415</v>
      </c>
      <c r="C203" s="27">
        <v>2.5412270964264121E-2</v>
      </c>
      <c r="D203" s="27">
        <v>3.0303018196604373E-2</v>
      </c>
      <c r="E203" s="27">
        <v>3.5363471491305136E-2</v>
      </c>
      <c r="F203" s="27">
        <v>4.1043889415399465E-2</v>
      </c>
      <c r="G203" s="27">
        <v>4.8162704517149858E-2</v>
      </c>
      <c r="H203" s="27">
        <v>5.4421103185439801E-2</v>
      </c>
      <c r="I203" s="27">
        <v>6.5310478969192245E-2</v>
      </c>
      <c r="J203" s="27">
        <v>8.4371427013422789E-2</v>
      </c>
      <c r="K203" s="27">
        <v>8.6466347961786358E-2</v>
      </c>
      <c r="L203" s="27">
        <v>0.10125810289291715</v>
      </c>
      <c r="M203" s="27">
        <v>0.10681920085899846</v>
      </c>
      <c r="N203" s="27">
        <v>0.14378023731947384</v>
      </c>
      <c r="O203" s="27">
        <v>0.16416690057999989</v>
      </c>
      <c r="P203" s="27">
        <v>0.16716665561703503</v>
      </c>
      <c r="Q203" s="27">
        <v>0.1846505396791856</v>
      </c>
      <c r="R203" s="27">
        <v>0.21161130407604889</v>
      </c>
      <c r="S203" s="27">
        <v>0.24693514591021615</v>
      </c>
      <c r="T203" s="27">
        <v>0.26642702957991538</v>
      </c>
      <c r="U203" s="27">
        <v>0.25881254690359873</v>
      </c>
      <c r="V203" s="27">
        <v>0.25092092108030856</v>
      </c>
      <c r="W203" s="27">
        <v>0.25130860961574192</v>
      </c>
      <c r="X203" s="27">
        <v>0.26017862323662844</v>
      </c>
      <c r="Y203" s="27">
        <v>0.28774218655979228</v>
      </c>
      <c r="Z203" s="27">
        <v>0.25764425536204538</v>
      </c>
      <c r="AA203" s="27">
        <v>0.23894122311596169</v>
      </c>
      <c r="AB203" s="27">
        <v>0.24926295097660686</v>
      </c>
      <c r="AC203" s="27">
        <v>0.24746265842653509</v>
      </c>
      <c r="AD203" s="27">
        <v>0.23885895678036367</v>
      </c>
      <c r="AE203" s="27">
        <v>0.24324975386435083</v>
      </c>
    </row>
    <row r="204" spans="1:31" x14ac:dyDescent="0.2">
      <c r="A204" s="80" t="s">
        <v>416</v>
      </c>
      <c r="B204" s="4" t="s">
        <v>417</v>
      </c>
      <c r="C204" s="27">
        <v>5.6831293971952687E-4</v>
      </c>
      <c r="D204" s="27">
        <v>6.7768824667045053E-4</v>
      </c>
      <c r="E204" s="27">
        <v>7.9085881266469029E-4</v>
      </c>
      <c r="F204" s="27">
        <v>9.1789409470686837E-4</v>
      </c>
      <c r="G204" s="27">
        <v>1.0770972900247837E-3</v>
      </c>
      <c r="H204" s="27">
        <v>1.2170583722167002E-3</v>
      </c>
      <c r="I204" s="27">
        <v>1.4605853349221438E-3</v>
      </c>
      <c r="J204" s="27">
        <v>1.8868590604026844E-3</v>
      </c>
      <c r="K204" s="27">
        <v>1.9337092881654351E-3</v>
      </c>
      <c r="L204" s="27">
        <v>2.264507969650578E-3</v>
      </c>
      <c r="M204" s="27">
        <v>2.3888748134331074E-3</v>
      </c>
      <c r="N204" s="27">
        <v>3.2154611234670345E-3</v>
      </c>
      <c r="O204" s="27">
        <v>3.6713827742692945E-3</v>
      </c>
      <c r="P204" s="27">
        <v>3.7384684592099782E-3</v>
      </c>
      <c r="Q204" s="27">
        <v>4.1294731656783251E-3</v>
      </c>
      <c r="R204" s="27">
        <v>4.7324161806105054E-3</v>
      </c>
      <c r="S204" s="27">
        <v>5.5223887266766785E-3</v>
      </c>
      <c r="T204" s="27">
        <v>5.9582997762863531E-3</v>
      </c>
      <c r="U204" s="27">
        <v>5.7880116095850639E-3</v>
      </c>
      <c r="V204" s="27">
        <v>5.6115254908470939E-3</v>
      </c>
      <c r="W204" s="27">
        <v>5.6201956491173854E-3</v>
      </c>
      <c r="X204" s="27">
        <v>5.8185621596636896E-3</v>
      </c>
      <c r="Y204" s="27">
        <v>6.4349860016477863E-3</v>
      </c>
      <c r="Z204" s="27">
        <v>5.7618842634158309E-3</v>
      </c>
      <c r="AA204" s="27">
        <v>5.343614867013278E-3</v>
      </c>
      <c r="AB204" s="27">
        <v>5.5744471098977165E-3</v>
      </c>
      <c r="AC204" s="27">
        <v>5.5341858694550501E-3</v>
      </c>
      <c r="AD204" s="27">
        <v>5.3417750856301262E-3</v>
      </c>
      <c r="AE204" s="27">
        <v>5.439969646912025E-3</v>
      </c>
    </row>
    <row r="205" spans="1:31" x14ac:dyDescent="0.2">
      <c r="A205" s="80" t="s">
        <v>418</v>
      </c>
      <c r="B205" s="4" t="s">
        <v>419</v>
      </c>
      <c r="C205" s="27">
        <v>0.16454632913698777</v>
      </c>
      <c r="D205" s="27">
        <v>0.19621427825299373</v>
      </c>
      <c r="E205" s="27">
        <v>0.22898108664186759</v>
      </c>
      <c r="F205" s="27">
        <v>0.26576221174037129</v>
      </c>
      <c r="G205" s="27">
        <v>0.31185706467363405</v>
      </c>
      <c r="H205" s="27">
        <v>0.35238065772799226</v>
      </c>
      <c r="I205" s="27">
        <v>0.4228901692285344</v>
      </c>
      <c r="J205" s="27">
        <v>0.54631121392617443</v>
      </c>
      <c r="K205" s="27">
        <v>0.5598759816075104</v>
      </c>
      <c r="L205" s="27">
        <v>0.65565368596278872</v>
      </c>
      <c r="M205" s="27">
        <v>0.69166220553101787</v>
      </c>
      <c r="N205" s="27">
        <v>0.93098764319938265</v>
      </c>
      <c r="O205" s="27">
        <v>1.0629927917195121</v>
      </c>
      <c r="P205" s="27">
        <v>1.0824164268739005</v>
      </c>
      <c r="Q205" s="27">
        <v>1.1956258659487944</v>
      </c>
      <c r="R205" s="27">
        <v>1.3701988042930127</v>
      </c>
      <c r="S205" s="27">
        <v>1.5989232859814637</v>
      </c>
      <c r="T205" s="27">
        <v>1.7251346706437982</v>
      </c>
      <c r="U205" s="27">
        <v>1.6758303336002092</v>
      </c>
      <c r="V205" s="27">
        <v>1.6247314742353329</v>
      </c>
      <c r="W205" s="27">
        <v>1.6272417861017445</v>
      </c>
      <c r="X205" s="27">
        <v>1.6846757786309603</v>
      </c>
      <c r="Y205" s="27">
        <v>1.8631518844909807</v>
      </c>
      <c r="Z205" s="27">
        <v>1.668265559684696</v>
      </c>
      <c r="AA205" s="27">
        <v>1.5471620461832265</v>
      </c>
      <c r="AB205" s="27">
        <v>1.6139959955067049</v>
      </c>
      <c r="AC205" s="27">
        <v>1.6023389684388152</v>
      </c>
      <c r="AD205" s="27">
        <v>1.546629365591506</v>
      </c>
      <c r="AE205" s="27">
        <v>1.5750601006159934</v>
      </c>
    </row>
    <row r="206" spans="1:31" x14ac:dyDescent="0.2">
      <c r="A206" s="80" t="s">
        <v>420</v>
      </c>
      <c r="B206" s="4" t="s">
        <v>421</v>
      </c>
      <c r="C206" s="21">
        <f t="shared" ref="C206" si="81">+C207+C208+C209+C210+C211+C212+C213</f>
        <v>0.71412213348340381</v>
      </c>
      <c r="D206" s="21">
        <f t="shared" ref="D206:AE206" si="82">+D207+D208+D209+D210+D211+D212+D213</f>
        <v>0.69233257407887183</v>
      </c>
      <c r="E206" s="21">
        <f t="shared" si="82"/>
        <v>0.66875803729108707</v>
      </c>
      <c r="F206" s="21">
        <f t="shared" si="82"/>
        <v>0.66269763756291278</v>
      </c>
      <c r="G206" s="21">
        <f t="shared" si="82"/>
        <v>0.67178361002357234</v>
      </c>
      <c r="H206" s="21">
        <f t="shared" si="82"/>
        <v>0.63328544181443658</v>
      </c>
      <c r="I206" s="21">
        <f t="shared" si="82"/>
        <v>0.64349579746437602</v>
      </c>
      <c r="J206" s="21">
        <f t="shared" si="82"/>
        <v>0.75179600000000002</v>
      </c>
      <c r="K206" s="21">
        <f t="shared" si="82"/>
        <v>0.73573940000000004</v>
      </c>
      <c r="L206" s="21">
        <f t="shared" si="82"/>
        <v>0.71968279999999996</v>
      </c>
      <c r="M206" s="21">
        <f t="shared" si="82"/>
        <v>0.70362620000000009</v>
      </c>
      <c r="N206" s="21">
        <f t="shared" si="82"/>
        <v>0.68756960000000011</v>
      </c>
      <c r="O206" s="21">
        <f t="shared" si="82"/>
        <v>0.67151300000000003</v>
      </c>
      <c r="P206" s="21">
        <f t="shared" si="82"/>
        <v>0.65545639999999994</v>
      </c>
      <c r="Q206" s="21">
        <f t="shared" si="82"/>
        <v>0.63939980000000007</v>
      </c>
      <c r="R206" s="21">
        <f t="shared" si="82"/>
        <v>0.62334319999999999</v>
      </c>
      <c r="S206" s="21">
        <f t="shared" si="82"/>
        <v>0.60728660000000001</v>
      </c>
      <c r="T206" s="21">
        <f t="shared" si="82"/>
        <v>0.59122999999999992</v>
      </c>
      <c r="U206" s="21">
        <f t="shared" si="82"/>
        <v>0.58640576559789792</v>
      </c>
      <c r="V206" s="21">
        <f t="shared" si="82"/>
        <v>0.58158153119579592</v>
      </c>
      <c r="W206" s="21">
        <f t="shared" si="82"/>
        <v>0.57675729679369381</v>
      </c>
      <c r="X206" s="21">
        <f t="shared" si="82"/>
        <v>0.54886124693555149</v>
      </c>
      <c r="Y206" s="21">
        <f t="shared" si="82"/>
        <v>0.52096519707740929</v>
      </c>
      <c r="Z206" s="21">
        <f t="shared" si="82"/>
        <v>0.49306914721926698</v>
      </c>
      <c r="AA206" s="21">
        <f t="shared" si="82"/>
        <v>0.46601508602862962</v>
      </c>
      <c r="AB206" s="21">
        <f t="shared" si="82"/>
        <v>0.43896102483799221</v>
      </c>
      <c r="AC206" s="21">
        <f t="shared" si="82"/>
        <v>0.42350159927459158</v>
      </c>
      <c r="AD206" s="21">
        <f t="shared" si="82"/>
        <v>0.40804517371119081</v>
      </c>
      <c r="AE206" s="21">
        <f t="shared" si="82"/>
        <v>0.39258874814779016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0.17478950000000004</v>
      </c>
      <c r="D208" s="27">
        <v>0.16295100000000001</v>
      </c>
      <c r="E208" s="27">
        <v>0.15111250000000001</v>
      </c>
      <c r="F208" s="27">
        <v>0.13927400000000004</v>
      </c>
      <c r="G208" s="27">
        <v>0.12743550000000003</v>
      </c>
      <c r="H208" s="27">
        <v>0.11559700000000002</v>
      </c>
      <c r="I208" s="27">
        <v>0.10375850000000003</v>
      </c>
      <c r="J208" s="27">
        <v>9.1920000000000002E-2</v>
      </c>
      <c r="K208" s="27">
        <v>9.0953499999999993E-2</v>
      </c>
      <c r="L208" s="27">
        <v>8.9986999999999998E-2</v>
      </c>
      <c r="M208" s="27">
        <v>8.9020500000000016E-2</v>
      </c>
      <c r="N208" s="27">
        <v>8.8054000000000007E-2</v>
      </c>
      <c r="O208" s="27">
        <v>8.7087500000000012E-2</v>
      </c>
      <c r="P208" s="27">
        <v>8.6121000000000031E-2</v>
      </c>
      <c r="Q208" s="27">
        <v>8.5154499999999994E-2</v>
      </c>
      <c r="R208" s="27">
        <v>8.4188000000000013E-2</v>
      </c>
      <c r="S208" s="27">
        <v>8.3221500000000018E-2</v>
      </c>
      <c r="T208" s="27">
        <v>8.2254999999999995E-2</v>
      </c>
      <c r="U208" s="27">
        <v>9.1743615597897926E-2</v>
      </c>
      <c r="V208" s="27">
        <v>0.10123223119579587</v>
      </c>
      <c r="W208" s="27">
        <v>0.11072084679369378</v>
      </c>
      <c r="X208" s="27">
        <v>9.7137646935551464E-2</v>
      </c>
      <c r="Y208" s="27">
        <v>8.3554447077409152E-2</v>
      </c>
      <c r="Z208" s="27">
        <v>6.9971247219266841E-2</v>
      </c>
      <c r="AA208" s="27">
        <v>5.7230036028629458E-2</v>
      </c>
      <c r="AB208" s="27">
        <v>4.4488824837992068E-2</v>
      </c>
      <c r="AC208" s="27">
        <v>4.328749927459135E-2</v>
      </c>
      <c r="AD208" s="27">
        <v>4.2086173711190639E-2</v>
      </c>
      <c r="AE208" s="27">
        <v>4.0884848147789921E-2</v>
      </c>
    </row>
    <row r="209" spans="1:31" x14ac:dyDescent="0.2">
      <c r="A209" s="80" t="s">
        <v>426</v>
      </c>
      <c r="B209" s="4" t="s">
        <v>427</v>
      </c>
      <c r="C209" s="27">
        <v>0.52694973348340379</v>
      </c>
      <c r="D209" s="27">
        <v>0.5168653740788719</v>
      </c>
      <c r="E209" s="27">
        <v>0.50499603729108711</v>
      </c>
      <c r="F209" s="27">
        <v>0.51064083756291279</v>
      </c>
      <c r="G209" s="27">
        <v>0.53143201002357232</v>
      </c>
      <c r="H209" s="27">
        <v>0.50463904181443642</v>
      </c>
      <c r="I209" s="27">
        <v>0.52655459746437594</v>
      </c>
      <c r="J209" s="27">
        <v>0.64656000000000002</v>
      </c>
      <c r="K209" s="27">
        <v>0.63162720000000006</v>
      </c>
      <c r="L209" s="27">
        <v>0.61669439999999998</v>
      </c>
      <c r="M209" s="27">
        <v>0.60176160000000012</v>
      </c>
      <c r="N209" s="27">
        <v>0.58682880000000004</v>
      </c>
      <c r="O209" s="27">
        <v>0.57189599999999996</v>
      </c>
      <c r="P209" s="27">
        <v>0.55696319999999999</v>
      </c>
      <c r="Q209" s="27">
        <v>0.54203040000000002</v>
      </c>
      <c r="R209" s="27">
        <v>0.52709759999999994</v>
      </c>
      <c r="S209" s="27">
        <v>0.51216479999999998</v>
      </c>
      <c r="T209" s="27">
        <v>0.49723199999999995</v>
      </c>
      <c r="U209" s="27">
        <v>0.48229919999999998</v>
      </c>
      <c r="V209" s="27">
        <v>0.46736640000000002</v>
      </c>
      <c r="W209" s="27">
        <v>0.45243360000000005</v>
      </c>
      <c r="X209" s="27">
        <v>0.43750080000000008</v>
      </c>
      <c r="Y209" s="27">
        <v>0.42256800000000011</v>
      </c>
      <c r="Z209" s="27">
        <v>0.40763520000000014</v>
      </c>
      <c r="AA209" s="27">
        <v>0.39270240000000017</v>
      </c>
      <c r="AB209" s="27">
        <v>0.37776960000000021</v>
      </c>
      <c r="AC209" s="27">
        <v>0.36283680000000018</v>
      </c>
      <c r="AD209" s="27">
        <v>0.34790400000000021</v>
      </c>
      <c r="AE209" s="27">
        <v>0.3329712000000003</v>
      </c>
    </row>
    <row r="210" spans="1:31" x14ac:dyDescent="0.2">
      <c r="A210" s="80" t="s">
        <v>428</v>
      </c>
      <c r="B210" s="4" t="s">
        <v>429</v>
      </c>
      <c r="C210" s="27">
        <v>7.1905000000000016E-3</v>
      </c>
      <c r="D210" s="27">
        <v>6.9890000000000013E-3</v>
      </c>
      <c r="E210" s="27">
        <v>6.7875000000000019E-3</v>
      </c>
      <c r="F210" s="27">
        <v>6.5860000000000016E-3</v>
      </c>
      <c r="G210" s="27">
        <v>6.3844999999999996E-3</v>
      </c>
      <c r="H210" s="27">
        <v>6.183000000000001E-3</v>
      </c>
      <c r="I210" s="27">
        <v>5.9815000000000007E-3</v>
      </c>
      <c r="J210" s="27">
        <v>5.7799999999999995E-3</v>
      </c>
      <c r="K210" s="27">
        <v>5.5969999999999995E-3</v>
      </c>
      <c r="L210" s="27">
        <v>5.4140000000000004E-3</v>
      </c>
      <c r="M210" s="27">
        <v>5.2310000000000013E-3</v>
      </c>
      <c r="N210" s="27">
        <v>5.0480000000000004E-3</v>
      </c>
      <c r="O210" s="27">
        <v>4.8650000000000004E-3</v>
      </c>
      <c r="P210" s="27">
        <v>4.6820000000000004E-3</v>
      </c>
      <c r="Q210" s="27">
        <v>4.4990000000000004E-3</v>
      </c>
      <c r="R210" s="27">
        <v>4.3160000000000004E-3</v>
      </c>
      <c r="S210" s="27">
        <v>4.1330000000000004E-3</v>
      </c>
      <c r="T210" s="27">
        <v>3.9499999999999995E-3</v>
      </c>
      <c r="U210" s="27">
        <v>3.7669999999999991E-3</v>
      </c>
      <c r="V210" s="27">
        <v>3.5839999999999986E-3</v>
      </c>
      <c r="W210" s="27">
        <v>3.4009999999999982E-3</v>
      </c>
      <c r="X210" s="27">
        <v>3.2179999999999973E-3</v>
      </c>
      <c r="Y210" s="27">
        <v>3.034999999999996E-3</v>
      </c>
      <c r="Z210" s="27">
        <v>2.8519999999999956E-3</v>
      </c>
      <c r="AA210" s="27">
        <v>2.6689999999999952E-3</v>
      </c>
      <c r="AB210" s="27">
        <v>2.4859999999999943E-3</v>
      </c>
      <c r="AC210" s="27">
        <v>2.3029999999999934E-3</v>
      </c>
      <c r="AD210" s="27">
        <v>2.119999999999993E-3</v>
      </c>
      <c r="AE210" s="27">
        <v>1.9369999999999923E-3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5.1924000000000015E-3</v>
      </c>
      <c r="D212" s="27">
        <v>5.5272000000000012E-3</v>
      </c>
      <c r="E212" s="27">
        <v>5.8620000000000018E-3</v>
      </c>
      <c r="F212" s="27">
        <v>6.1968000000000006E-3</v>
      </c>
      <c r="G212" s="27">
        <v>6.5316000000000003E-3</v>
      </c>
      <c r="H212" s="27">
        <v>6.8663999999999999E-3</v>
      </c>
      <c r="I212" s="27">
        <v>7.2012000000000005E-3</v>
      </c>
      <c r="J212" s="27">
        <v>7.5359999999999993E-3</v>
      </c>
      <c r="K212" s="27">
        <v>7.2591999999999995E-3</v>
      </c>
      <c r="L212" s="27">
        <v>6.9823999999999997E-3</v>
      </c>
      <c r="M212" s="27">
        <v>6.7055999999999991E-3</v>
      </c>
      <c r="N212" s="27">
        <v>6.4287999999999993E-3</v>
      </c>
      <c r="O212" s="27">
        <v>6.1519999999999986E-3</v>
      </c>
      <c r="P212" s="27">
        <v>5.8751999999999988E-3</v>
      </c>
      <c r="Q212" s="27">
        <v>5.598399999999999E-3</v>
      </c>
      <c r="R212" s="27">
        <v>5.3215999999999992E-3</v>
      </c>
      <c r="S212" s="27">
        <v>5.0447999999999995E-3</v>
      </c>
      <c r="T212" s="27">
        <v>4.7679999999999997E-3</v>
      </c>
      <c r="U212" s="27">
        <v>4.4912000000000007E-3</v>
      </c>
      <c r="V212" s="27">
        <v>4.214400000000001E-3</v>
      </c>
      <c r="W212" s="27">
        <v>3.937600000000002E-3</v>
      </c>
      <c r="X212" s="27">
        <v>3.6608000000000027E-3</v>
      </c>
      <c r="Y212" s="27">
        <v>3.3840000000000033E-3</v>
      </c>
      <c r="Z212" s="27">
        <v>3.1072000000000044E-3</v>
      </c>
      <c r="AA212" s="27">
        <v>2.830400000000005E-3</v>
      </c>
      <c r="AB212" s="27">
        <v>2.5536000000000057E-3</v>
      </c>
      <c r="AC212" s="27">
        <v>2.2768000000000063E-3</v>
      </c>
      <c r="AD212" s="27">
        <v>2.000000000000007E-3</v>
      </c>
      <c r="AE212" s="27">
        <v>1.7232000000000078E-3</v>
      </c>
    </row>
    <row r="213" spans="1:31" x14ac:dyDescent="0.2">
      <c r="A213" s="80" t="s">
        <v>434</v>
      </c>
      <c r="B213" s="4" t="s">
        <v>184</v>
      </c>
      <c r="C213" s="21">
        <f t="shared" ref="C213" si="83">+C214+C215</f>
        <v>0</v>
      </c>
      <c r="D213" s="21">
        <f t="shared" ref="D213:AE213" si="84">+D214+D215</f>
        <v>0</v>
      </c>
      <c r="E213" s="21">
        <f t="shared" si="84"/>
        <v>0</v>
      </c>
      <c r="F213" s="21">
        <f t="shared" si="84"/>
        <v>0</v>
      </c>
      <c r="G213" s="21">
        <f t="shared" si="84"/>
        <v>0</v>
      </c>
      <c r="H213" s="21">
        <f t="shared" si="84"/>
        <v>0</v>
      </c>
      <c r="I213" s="21">
        <f t="shared" si="84"/>
        <v>0</v>
      </c>
      <c r="J213" s="21">
        <f t="shared" si="84"/>
        <v>0</v>
      </c>
      <c r="K213" s="21">
        <f t="shared" si="84"/>
        <v>3.0249999999999998E-4</v>
      </c>
      <c r="L213" s="21">
        <f t="shared" si="84"/>
        <v>6.0499999999999996E-4</v>
      </c>
      <c r="M213" s="21">
        <f t="shared" si="84"/>
        <v>9.075000000000001E-4</v>
      </c>
      <c r="N213" s="21">
        <f t="shared" si="84"/>
        <v>1.2099999999999999E-3</v>
      </c>
      <c r="O213" s="21">
        <f t="shared" si="84"/>
        <v>1.5125E-3</v>
      </c>
      <c r="P213" s="21">
        <f t="shared" si="84"/>
        <v>1.815E-3</v>
      </c>
      <c r="Q213" s="21">
        <f t="shared" si="84"/>
        <v>2.1175E-3</v>
      </c>
      <c r="R213" s="21">
        <f t="shared" si="84"/>
        <v>2.4199999999999994E-3</v>
      </c>
      <c r="S213" s="21">
        <f t="shared" si="84"/>
        <v>2.7225000000000001E-3</v>
      </c>
      <c r="T213" s="21">
        <f t="shared" si="84"/>
        <v>3.0249999999999999E-3</v>
      </c>
      <c r="U213" s="21">
        <f t="shared" si="84"/>
        <v>4.1047499999999999E-3</v>
      </c>
      <c r="V213" s="21">
        <f t="shared" si="84"/>
        <v>5.1844999999999999E-3</v>
      </c>
      <c r="W213" s="21">
        <f t="shared" si="84"/>
        <v>6.2642499999999999E-3</v>
      </c>
      <c r="X213" s="21">
        <f t="shared" si="84"/>
        <v>7.3439999999999998E-3</v>
      </c>
      <c r="Y213" s="21">
        <f t="shared" si="84"/>
        <v>8.4237499999999989E-3</v>
      </c>
      <c r="Z213" s="21">
        <f t="shared" si="84"/>
        <v>9.5034999999999998E-3</v>
      </c>
      <c r="AA213" s="21">
        <f t="shared" si="84"/>
        <v>1.0583249999999999E-2</v>
      </c>
      <c r="AB213" s="21">
        <f t="shared" si="84"/>
        <v>1.1663E-2</v>
      </c>
      <c r="AC213" s="21">
        <f t="shared" si="84"/>
        <v>1.27975E-2</v>
      </c>
      <c r="AD213" s="21">
        <f t="shared" si="84"/>
        <v>1.3934999999999999E-2</v>
      </c>
      <c r="AE213" s="21">
        <f t="shared" si="84"/>
        <v>1.5072499999999999E-2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2.5599999999999999E-4</v>
      </c>
      <c r="L214" s="27">
        <v>5.1199999999999998E-4</v>
      </c>
      <c r="M214" s="27">
        <v>7.6800000000000013E-4</v>
      </c>
      <c r="N214" s="27">
        <v>1.024E-3</v>
      </c>
      <c r="O214" s="27">
        <v>1.2799999999999999E-3</v>
      </c>
      <c r="P214" s="27">
        <v>1.536E-3</v>
      </c>
      <c r="Q214" s="27">
        <v>1.792E-3</v>
      </c>
      <c r="R214" s="27">
        <v>2.0479999999999995E-3</v>
      </c>
      <c r="S214" s="27">
        <v>2.3040000000000001E-3</v>
      </c>
      <c r="T214" s="27">
        <v>2.5599999999999998E-3</v>
      </c>
      <c r="U214" s="27">
        <v>3.6974999999999998E-3</v>
      </c>
      <c r="V214" s="27">
        <v>4.8349999999999999E-3</v>
      </c>
      <c r="W214" s="27">
        <v>5.9724999999999995E-3</v>
      </c>
      <c r="X214" s="27">
        <v>7.11E-3</v>
      </c>
      <c r="Y214" s="27">
        <v>8.2474999999999996E-3</v>
      </c>
      <c r="Z214" s="27">
        <v>9.3849999999999992E-3</v>
      </c>
      <c r="AA214" s="27">
        <v>1.0522499999999999E-2</v>
      </c>
      <c r="AB214" s="27">
        <v>1.166E-2</v>
      </c>
      <c r="AC214" s="27">
        <v>1.27975E-2</v>
      </c>
      <c r="AD214" s="27">
        <v>1.3934999999999999E-2</v>
      </c>
      <c r="AE214" s="27">
        <v>1.5072499999999999E-2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4.6499999999999999E-5</v>
      </c>
      <c r="L215" s="27">
        <v>9.2999999999999997E-5</v>
      </c>
      <c r="M215" s="27">
        <v>1.395E-4</v>
      </c>
      <c r="N215" s="27">
        <v>1.8599999999999999E-4</v>
      </c>
      <c r="O215" s="27">
        <v>2.3249999999999999E-4</v>
      </c>
      <c r="P215" s="27">
        <v>2.7900000000000001E-4</v>
      </c>
      <c r="Q215" s="27">
        <v>3.255E-4</v>
      </c>
      <c r="R215" s="27">
        <v>3.7199999999999999E-4</v>
      </c>
      <c r="S215" s="27">
        <v>4.1849999999999998E-4</v>
      </c>
      <c r="T215" s="27">
        <v>4.6499999999999997E-4</v>
      </c>
      <c r="U215" s="27">
        <v>4.0725000000000001E-4</v>
      </c>
      <c r="V215" s="27">
        <v>3.4949999999999998E-4</v>
      </c>
      <c r="W215" s="27">
        <v>2.9174999999999996E-4</v>
      </c>
      <c r="X215" s="27">
        <v>2.34E-4</v>
      </c>
      <c r="Y215" s="27">
        <v>1.7625E-4</v>
      </c>
      <c r="Z215" s="27">
        <v>1.1849999999999999E-4</v>
      </c>
      <c r="AA215" s="27">
        <v>6.0749999999999999E-5</v>
      </c>
      <c r="AB215" s="27">
        <v>3.0000000000000001E-6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5">+C217+C225+C226+C230+C240</f>
        <v>3.3311728417773554</v>
      </c>
      <c r="D216" s="21">
        <f t="shared" ref="D216:AE216" si="86">+D217+D225+D226+D230+D240</f>
        <v>3.794913261963802</v>
      </c>
      <c r="E216" s="21">
        <f t="shared" si="86"/>
        <v>4.2906329599777546</v>
      </c>
      <c r="F216" s="21">
        <f t="shared" si="86"/>
        <v>4.8516469190528282</v>
      </c>
      <c r="G216" s="21">
        <f t="shared" si="86"/>
        <v>5.5432056346555338</v>
      </c>
      <c r="H216" s="21">
        <f t="shared" si="86"/>
        <v>6.1396523378239563</v>
      </c>
      <c r="I216" s="21">
        <f t="shared" si="86"/>
        <v>7.1576330563803978</v>
      </c>
      <c r="J216" s="21">
        <f t="shared" si="86"/>
        <v>8.9688529545613616</v>
      </c>
      <c r="K216" s="21">
        <f t="shared" si="86"/>
        <v>9.1307603118513629</v>
      </c>
      <c r="L216" s="21">
        <f t="shared" si="86"/>
        <v>10.437543161478603</v>
      </c>
      <c r="M216" s="21">
        <f t="shared" si="86"/>
        <v>10.908837485520301</v>
      </c>
      <c r="N216" s="21">
        <f t="shared" si="86"/>
        <v>8.7915761778840711</v>
      </c>
      <c r="O216" s="21">
        <f t="shared" si="86"/>
        <v>9.8347083349322642</v>
      </c>
      <c r="P216" s="21">
        <f t="shared" si="86"/>
        <v>9.9578296696331989</v>
      </c>
      <c r="Q216" s="21">
        <f t="shared" si="86"/>
        <v>12.5753300515221</v>
      </c>
      <c r="R216" s="21">
        <f t="shared" si="86"/>
        <v>14.514843880035137</v>
      </c>
      <c r="S216" s="21">
        <f t="shared" si="86"/>
        <v>16.496686545028027</v>
      </c>
      <c r="T216" s="21">
        <f t="shared" si="86"/>
        <v>18.669559629611687</v>
      </c>
      <c r="U216" s="21">
        <f t="shared" si="86"/>
        <v>18.144787625928178</v>
      </c>
      <c r="V216" s="21">
        <f t="shared" si="86"/>
        <v>17.585001156712938</v>
      </c>
      <c r="W216" s="21">
        <f t="shared" si="86"/>
        <v>17.59548714029399</v>
      </c>
      <c r="X216" s="21">
        <f t="shared" si="86"/>
        <v>18.139844687171966</v>
      </c>
      <c r="Y216" s="21">
        <f t="shared" si="86"/>
        <v>19.967186562038233</v>
      </c>
      <c r="Z216" s="21">
        <f t="shared" si="86"/>
        <v>17.98588896129494</v>
      </c>
      <c r="AA216" s="21">
        <f t="shared" si="86"/>
        <v>16.704876181786009</v>
      </c>
      <c r="AB216" s="21">
        <f t="shared" si="86"/>
        <v>17.356330118156823</v>
      </c>
      <c r="AC216" s="21">
        <f t="shared" si="86"/>
        <v>17.260713761163146</v>
      </c>
      <c r="AD216" s="21">
        <f t="shared" si="86"/>
        <v>16.710139889975736</v>
      </c>
      <c r="AE216" s="21">
        <f t="shared" si="86"/>
        <v>17.021675299080052</v>
      </c>
    </row>
    <row r="217" spans="1:31" x14ac:dyDescent="0.2">
      <c r="A217" s="80" t="s">
        <v>441</v>
      </c>
      <c r="B217" s="4" t="s">
        <v>395</v>
      </c>
      <c r="C217" s="21">
        <f>+C218+C219</f>
        <v>0.75702618808126254</v>
      </c>
      <c r="D217" s="21">
        <f t="shared" ref="D217:AE217" si="87">+D218+D219</f>
        <v>0.76901890990440913</v>
      </c>
      <c r="E217" s="21">
        <f t="shared" si="87"/>
        <v>0.79767370482804045</v>
      </c>
      <c r="F217" s="21">
        <f t="shared" si="87"/>
        <v>0.83361319705732118</v>
      </c>
      <c r="G217" s="21">
        <f t="shared" si="87"/>
        <v>0.86811139823538597</v>
      </c>
      <c r="H217" s="21">
        <f t="shared" si="87"/>
        <v>0.89009498987661884</v>
      </c>
      <c r="I217" s="21">
        <f t="shared" si="87"/>
        <v>0.90920971481617618</v>
      </c>
      <c r="J217" s="21">
        <f t="shared" si="87"/>
        <v>0.96966202927820966</v>
      </c>
      <c r="K217" s="21">
        <f t="shared" si="87"/>
        <v>0.93313333669980425</v>
      </c>
      <c r="L217" s="21">
        <f t="shared" si="87"/>
        <v>0.88813490254201244</v>
      </c>
      <c r="M217" s="21">
        <f t="shared" si="87"/>
        <v>0.84613525632964204</v>
      </c>
      <c r="N217" s="21">
        <f t="shared" si="87"/>
        <v>0.82218582574828125</v>
      </c>
      <c r="O217" s="21">
        <f t="shared" si="87"/>
        <v>0.77932904265904845</v>
      </c>
      <c r="P217" s="21">
        <f t="shared" si="87"/>
        <v>0.73571309195516332</v>
      </c>
      <c r="Q217" s="21">
        <f t="shared" si="87"/>
        <v>0.70270179570811631</v>
      </c>
      <c r="R217" s="21">
        <f t="shared" si="87"/>
        <v>0.6655400703104184</v>
      </c>
      <c r="S217" s="21">
        <f t="shared" si="87"/>
        <v>0.63044910444953473</v>
      </c>
      <c r="T217" s="21">
        <f t="shared" si="87"/>
        <v>0.59136717293353258</v>
      </c>
      <c r="U217" s="21">
        <f t="shared" si="87"/>
        <v>0.57253926754588236</v>
      </c>
      <c r="V217" s="21">
        <f t="shared" si="87"/>
        <v>0.53706895318238801</v>
      </c>
      <c r="W217" s="21">
        <f t="shared" si="87"/>
        <v>0.52302825244151951</v>
      </c>
      <c r="X217" s="21">
        <f t="shared" si="87"/>
        <v>0.5036449595089787</v>
      </c>
      <c r="Y217" s="21">
        <f t="shared" si="87"/>
        <v>0.49907457580494385</v>
      </c>
      <c r="Z217" s="21">
        <f t="shared" si="87"/>
        <v>0.49741456909244575</v>
      </c>
      <c r="AA217" s="21">
        <f t="shared" si="87"/>
        <v>0.4540335038202864</v>
      </c>
      <c r="AB217" s="21">
        <f t="shared" si="87"/>
        <v>0.40489606621849511</v>
      </c>
      <c r="AC217" s="21">
        <f t="shared" si="87"/>
        <v>0.41203435121718873</v>
      </c>
      <c r="AD217" s="21">
        <f t="shared" si="87"/>
        <v>0.42000968254205706</v>
      </c>
      <c r="AE217" s="21">
        <f t="shared" si="87"/>
        <v>0.42798501386692533</v>
      </c>
    </row>
    <row r="218" spans="1:31" x14ac:dyDescent="0.2">
      <c r="A218" s="80" t="s">
        <v>442</v>
      </c>
      <c r="B218" s="4" t="s">
        <v>397</v>
      </c>
      <c r="C218" s="27">
        <v>0.55543622899843359</v>
      </c>
      <c r="D218" s="27">
        <v>0.56205341695527045</v>
      </c>
      <c r="E218" s="27">
        <v>0.5857974567402856</v>
      </c>
      <c r="F218" s="27">
        <v>0.61158370639184745</v>
      </c>
      <c r="G218" s="27">
        <v>0.63733854823125891</v>
      </c>
      <c r="H218" s="27">
        <v>0.6567258870485676</v>
      </c>
      <c r="I218" s="27">
        <v>0.67115460531944915</v>
      </c>
      <c r="J218" s="27">
        <v>0.7223930133362243</v>
      </c>
      <c r="K218" s="27">
        <v>0.69365929822538941</v>
      </c>
      <c r="L218" s="27">
        <v>0.65645533243119425</v>
      </c>
      <c r="M218" s="27">
        <v>0.62225015240519232</v>
      </c>
      <c r="N218" s="27">
        <v>0.60609568602252051</v>
      </c>
      <c r="O218" s="27">
        <v>0.57103485874899873</v>
      </c>
      <c r="P218" s="27">
        <v>0.53521634264413387</v>
      </c>
      <c r="Q218" s="27">
        <v>0.51000444064817207</v>
      </c>
      <c r="R218" s="27">
        <v>0.48064454386051897</v>
      </c>
      <c r="S218" s="27">
        <v>0.45335830964444529</v>
      </c>
      <c r="T218" s="27">
        <v>0.4220844755788869</v>
      </c>
      <c r="U218" s="27">
        <v>0.41775108953485524</v>
      </c>
      <c r="V218" s="27">
        <v>0.39685920134888564</v>
      </c>
      <c r="W218" s="27">
        <v>0.39748123187569934</v>
      </c>
      <c r="X218" s="27">
        <v>0.39284536785758967</v>
      </c>
      <c r="Y218" s="27">
        <v>0.37117947471251034</v>
      </c>
      <c r="Z218" s="27">
        <v>0.35226185294304596</v>
      </c>
      <c r="AA218" s="27">
        <v>0.32420232838535934</v>
      </c>
      <c r="AB218" s="27">
        <v>0.29035378498278713</v>
      </c>
      <c r="AC218" s="27">
        <v>0.29482129900591092</v>
      </c>
      <c r="AD218" s="27">
        <v>0.30038009261601073</v>
      </c>
      <c r="AE218" s="27">
        <v>0.30593888622611054</v>
      </c>
    </row>
    <row r="219" spans="1:31" x14ac:dyDescent="0.2">
      <c r="A219" s="80" t="s">
        <v>443</v>
      </c>
      <c r="B219" s="4" t="s">
        <v>399</v>
      </c>
      <c r="C219" s="21">
        <f t="shared" ref="C219" si="88">+C220+C221+C222+C223+C224</f>
        <v>0.20158995908282892</v>
      </c>
      <c r="D219" s="21">
        <f t="shared" ref="D219:AE219" si="89">+D220+D221+D222+D223+D224</f>
        <v>0.20696549294913874</v>
      </c>
      <c r="E219" s="21">
        <f t="shared" si="89"/>
        <v>0.21187624808775485</v>
      </c>
      <c r="F219" s="21">
        <f t="shared" si="89"/>
        <v>0.22202949066547376</v>
      </c>
      <c r="G219" s="21">
        <f t="shared" si="89"/>
        <v>0.23077285000412706</v>
      </c>
      <c r="H219" s="21">
        <f t="shared" si="89"/>
        <v>0.23336910282805129</v>
      </c>
      <c r="I219" s="21">
        <f t="shared" si="89"/>
        <v>0.23805510949672704</v>
      </c>
      <c r="J219" s="21">
        <f t="shared" si="89"/>
        <v>0.24726901594198536</v>
      </c>
      <c r="K219" s="21">
        <f t="shared" si="89"/>
        <v>0.23947403847441487</v>
      </c>
      <c r="L219" s="21">
        <f t="shared" si="89"/>
        <v>0.23167957011081819</v>
      </c>
      <c r="M219" s="21">
        <f t="shared" si="89"/>
        <v>0.22388510392444977</v>
      </c>
      <c r="N219" s="21">
        <f t="shared" si="89"/>
        <v>0.2160901397257608</v>
      </c>
      <c r="O219" s="21">
        <f t="shared" si="89"/>
        <v>0.20829418391004975</v>
      </c>
      <c r="P219" s="21">
        <f t="shared" si="89"/>
        <v>0.2004967493110294</v>
      </c>
      <c r="Q219" s="21">
        <f t="shared" si="89"/>
        <v>0.19269735505994429</v>
      </c>
      <c r="R219" s="21">
        <f t="shared" si="89"/>
        <v>0.18489552644989943</v>
      </c>
      <c r="S219" s="21">
        <f t="shared" si="89"/>
        <v>0.17709079480508946</v>
      </c>
      <c r="T219" s="21">
        <f t="shared" si="89"/>
        <v>0.16928269735464568</v>
      </c>
      <c r="U219" s="21">
        <f t="shared" si="89"/>
        <v>0.15478817801102709</v>
      </c>
      <c r="V219" s="21">
        <f t="shared" si="89"/>
        <v>0.14020975183350232</v>
      </c>
      <c r="W219" s="21">
        <f t="shared" si="89"/>
        <v>0.12554702056582012</v>
      </c>
      <c r="X219" s="21">
        <f t="shared" si="89"/>
        <v>0.11079959165138903</v>
      </c>
      <c r="Y219" s="21">
        <f t="shared" si="89"/>
        <v>0.12789510109243349</v>
      </c>
      <c r="Z219" s="21">
        <f t="shared" si="89"/>
        <v>0.14515271614939979</v>
      </c>
      <c r="AA219" s="21">
        <f t="shared" si="89"/>
        <v>0.12983117543492709</v>
      </c>
      <c r="AB219" s="21">
        <f t="shared" si="89"/>
        <v>0.11454228123570798</v>
      </c>
      <c r="AC219" s="21">
        <f t="shared" si="89"/>
        <v>0.1172130522112778</v>
      </c>
      <c r="AD219" s="21">
        <f t="shared" si="89"/>
        <v>0.1196295899260463</v>
      </c>
      <c r="AE219" s="21">
        <f t="shared" si="89"/>
        <v>0.12204612764081477</v>
      </c>
    </row>
    <row r="220" spans="1:31" x14ac:dyDescent="0.2">
      <c r="A220" s="80" t="s">
        <v>444</v>
      </c>
      <c r="B220" s="4" t="s">
        <v>401</v>
      </c>
      <c r="C220" s="27">
        <v>4.9092188004684775E-2</v>
      </c>
      <c r="D220" s="27">
        <v>4.8965687997518978E-2</v>
      </c>
      <c r="E220" s="27">
        <v>5.0747816765896549E-2</v>
      </c>
      <c r="F220" s="27">
        <v>5.2340066158959753E-2</v>
      </c>
      <c r="G220" s="27">
        <v>5.3800921594874755E-2</v>
      </c>
      <c r="H220" s="27">
        <v>5.4427557109166143E-2</v>
      </c>
      <c r="I220" s="27">
        <v>5.5345650927250176E-2</v>
      </c>
      <c r="J220" s="27">
        <v>5.9872490950102442E-2</v>
      </c>
      <c r="K220" s="27">
        <v>5.7374780746523045E-2</v>
      </c>
      <c r="L220" s="27">
        <v>5.4916499355441205E-2</v>
      </c>
      <c r="M220" s="27">
        <v>5.2497218840780902E-2</v>
      </c>
      <c r="N220" s="27">
        <v>5.0116516109693136E-2</v>
      </c>
      <c r="O220" s="27">
        <v>4.7773972839408152E-2</v>
      </c>
      <c r="P220" s="27">
        <v>4.5469175405388466E-2</v>
      </c>
      <c r="Q220" s="27">
        <v>4.3201714810755555E-2</v>
      </c>
      <c r="R220" s="27">
        <v>4.0971186616963987E-2</v>
      </c>
      <c r="S220" s="27">
        <v>3.877719087569606E-2</v>
      </c>
      <c r="T220" s="27">
        <v>3.6619332061953294E-2</v>
      </c>
      <c r="U220" s="27">
        <v>3.5178211154886348E-2</v>
      </c>
      <c r="V220" s="27">
        <v>3.3759907496121483E-2</v>
      </c>
      <c r="W220" s="27">
        <v>3.2364176676594671E-2</v>
      </c>
      <c r="X220" s="27">
        <v>3.0990776956054226E-2</v>
      </c>
      <c r="Y220" s="27">
        <v>2.991912100912688E-2</v>
      </c>
      <c r="Z220" s="27">
        <v>2.8864130749468225E-2</v>
      </c>
      <c r="AA220" s="27">
        <v>2.5604304528893892E-2</v>
      </c>
      <c r="AB220" s="27">
        <v>2.2402179060333923E-2</v>
      </c>
      <c r="AC220" s="27">
        <v>2.2619549455854464E-2</v>
      </c>
      <c r="AD220" s="27">
        <v>2.3046036305354508E-2</v>
      </c>
      <c r="AE220" s="27">
        <v>2.3472523154854548E-2</v>
      </c>
    </row>
    <row r="221" spans="1:31" x14ac:dyDescent="0.2">
      <c r="A221" s="80" t="s">
        <v>445</v>
      </c>
      <c r="B221" s="4" t="s">
        <v>403</v>
      </c>
      <c r="C221" s="27">
        <v>3.3323846020183977E-2</v>
      </c>
      <c r="D221" s="27">
        <v>3.5204228249517293E-2</v>
      </c>
      <c r="E221" s="27">
        <v>3.5367894592838497E-2</v>
      </c>
      <c r="F221" s="27">
        <v>3.6811097571162993E-2</v>
      </c>
      <c r="G221" s="27">
        <v>3.9305696424701025E-2</v>
      </c>
      <c r="H221" s="27">
        <v>4.049546843183649E-2</v>
      </c>
      <c r="I221" s="27">
        <v>4.0622809068002114E-2</v>
      </c>
      <c r="J221" s="27">
        <v>4.2316187879445931E-2</v>
      </c>
      <c r="K221" s="27">
        <v>4.1218172064534014E-2</v>
      </c>
      <c r="L221" s="27">
        <v>4.0097670450587805E-2</v>
      </c>
      <c r="M221" s="27">
        <v>3.8954621521138134E-2</v>
      </c>
      <c r="N221" s="27">
        <v>3.7788965107574853E-2</v>
      </c>
      <c r="O221" s="27">
        <v>3.6600642333990636E-2</v>
      </c>
      <c r="P221" s="27">
        <v>3.5389595565226105E-2</v>
      </c>
      <c r="Q221" s="27">
        <v>3.4155768357879465E-2</v>
      </c>
      <c r="R221" s="27">
        <v>3.2899105414064662E-2</v>
      </c>
      <c r="S221" s="27">
        <v>3.1619552537720967E-2</v>
      </c>
      <c r="T221" s="27">
        <v>3.0317056593294322E-2</v>
      </c>
      <c r="U221" s="27">
        <v>2.7735655440314515E-2</v>
      </c>
      <c r="V221" s="27">
        <v>2.511234242802288E-2</v>
      </c>
      <c r="W221" s="27">
        <v>2.2447030120089848E-2</v>
      </c>
      <c r="X221" s="27">
        <v>1.9739632646173681E-2</v>
      </c>
      <c r="Y221" s="27">
        <v>2.1406755958453493E-2</v>
      </c>
      <c r="Z221" s="27">
        <v>2.3096365692648998E-2</v>
      </c>
      <c r="AA221" s="27">
        <v>1.9720760784200982E-2</v>
      </c>
      <c r="AB221" s="27">
        <v>1.6294041605816129E-2</v>
      </c>
      <c r="AC221" s="27">
        <v>1.9014973387654621E-2</v>
      </c>
      <c r="AD221" s="27">
        <v>2.1618629527021052E-2</v>
      </c>
      <c r="AE221" s="27">
        <v>2.4222285666387483E-2</v>
      </c>
    </row>
    <row r="222" spans="1:31" x14ac:dyDescent="0.2">
      <c r="A222" s="80" t="s">
        <v>446</v>
      </c>
      <c r="B222" s="4" t="s">
        <v>405</v>
      </c>
      <c r="C222" s="27">
        <v>5.5372525434260137E-3</v>
      </c>
      <c r="D222" s="27">
        <v>5.5915473879131128E-3</v>
      </c>
      <c r="E222" s="27">
        <v>5.843952364085938E-3</v>
      </c>
      <c r="F222" s="27">
        <v>5.9504031101608734E-3</v>
      </c>
      <c r="G222" s="27">
        <v>6.1650960479261909E-3</v>
      </c>
      <c r="H222" s="27">
        <v>6.0068760477165594E-3</v>
      </c>
      <c r="I222" s="27">
        <v>6.4834225811853819E-3</v>
      </c>
      <c r="J222" s="27">
        <v>7.6186837904428494E-3</v>
      </c>
      <c r="K222" s="27">
        <v>7.3651648719603863E-3</v>
      </c>
      <c r="L222" s="27">
        <v>7.1109673676041955E-3</v>
      </c>
      <c r="M222" s="27">
        <v>6.8560907896406736E-3</v>
      </c>
      <c r="N222" s="27">
        <v>6.6005346535917891E-3</v>
      </c>
      <c r="O222" s="27">
        <v>6.3442984782053694E-3</v>
      </c>
      <c r="P222" s="27">
        <v>6.0873817854257273E-3</v>
      </c>
      <c r="Q222" s="27">
        <v>5.8297841003648355E-3</v>
      </c>
      <c r="R222" s="27">
        <v>5.5715049512738259E-3</v>
      </c>
      <c r="S222" s="27">
        <v>5.3125438695149985E-3</v>
      </c>
      <c r="T222" s="27">
        <v>5.0529003895341497E-3</v>
      </c>
      <c r="U222" s="27">
        <v>4.6963555996248733E-3</v>
      </c>
      <c r="V222" s="27">
        <v>4.3388800700696365E-3</v>
      </c>
      <c r="W222" s="27">
        <v>3.9804731847630625E-3</v>
      </c>
      <c r="X222" s="27">
        <v>3.6211343316162503E-3</v>
      </c>
      <c r="Y222" s="27">
        <v>3.1430184281852954E-3</v>
      </c>
      <c r="Z222" s="27">
        <v>2.6636673518018591E-3</v>
      </c>
      <c r="AA222" s="27">
        <v>2.2273076471625323E-3</v>
      </c>
      <c r="AB222" s="27">
        <v>1.789824336591095E-3</v>
      </c>
      <c r="AC222" s="27">
        <v>2.0272574401796429E-3</v>
      </c>
      <c r="AD222" s="27">
        <v>2.262403120170202E-3</v>
      </c>
      <c r="AE222" s="27">
        <v>2.4975488001607602E-3</v>
      </c>
    </row>
    <row r="223" spans="1:31" x14ac:dyDescent="0.2">
      <c r="A223" s="80" t="s">
        <v>447</v>
      </c>
      <c r="B223" s="4" t="s">
        <v>407</v>
      </c>
      <c r="C223" s="27">
        <v>3.1897000897288273E-2</v>
      </c>
      <c r="D223" s="27">
        <v>3.240846264910429E-2</v>
      </c>
      <c r="E223" s="27">
        <v>3.4553081488346925E-2</v>
      </c>
      <c r="F223" s="27">
        <v>3.5327094936659191E-2</v>
      </c>
      <c r="G223" s="27">
        <v>3.511001148295928E-2</v>
      </c>
      <c r="H223" s="27">
        <v>3.593449982083232E-2</v>
      </c>
      <c r="I223" s="27">
        <v>3.5141294175782697E-2</v>
      </c>
      <c r="J223" s="27">
        <v>3.5617752756946633E-2</v>
      </c>
      <c r="K223" s="27">
        <v>3.5357670581650964E-2</v>
      </c>
      <c r="L223" s="27">
        <v>3.5087600403288004E-2</v>
      </c>
      <c r="M223" s="27">
        <v>3.480751970999061E-2</v>
      </c>
      <c r="N223" s="27">
        <v>3.4517406555984564E-2</v>
      </c>
      <c r="O223" s="27">
        <v>3.4217239537408441E-2</v>
      </c>
      <c r="P223" s="27">
        <v>3.3906997769549925E-2</v>
      </c>
      <c r="Q223" s="27">
        <v>3.3586660865395065E-2</v>
      </c>
      <c r="R223" s="27">
        <v>3.3256208915393756E-2</v>
      </c>
      <c r="S223" s="27">
        <v>3.2915622468355374E-2</v>
      </c>
      <c r="T223" s="27">
        <v>3.2564882513394455E-2</v>
      </c>
      <c r="U223" s="27">
        <v>2.9609759502705127E-2</v>
      </c>
      <c r="V223" s="27">
        <v>2.6601590243043018E-2</v>
      </c>
      <c r="W223" s="27">
        <v>2.3540298944534167E-2</v>
      </c>
      <c r="X223" s="27">
        <v>2.0425811318895447E-2</v>
      </c>
      <c r="Y223" s="27">
        <v>2.7394581479053843E-2</v>
      </c>
      <c r="Z223" s="27">
        <v>3.4472674771216329E-2</v>
      </c>
      <c r="AA223" s="27">
        <v>3.7518067087366498E-2</v>
      </c>
      <c r="AB223" s="27">
        <v>4.0607523632299171E-2</v>
      </c>
      <c r="AC223" s="27">
        <v>3.7344510833172057E-2</v>
      </c>
      <c r="AD223" s="27">
        <v>3.3762543342634212E-2</v>
      </c>
      <c r="AE223" s="27">
        <v>3.0180575852096367E-2</v>
      </c>
    </row>
    <row r="224" spans="1:31" x14ac:dyDescent="0.2">
      <c r="A224" s="80" t="s">
        <v>448</v>
      </c>
      <c r="B224" s="4" t="s">
        <v>409</v>
      </c>
      <c r="C224" s="27">
        <v>8.1739671617245879E-2</v>
      </c>
      <c r="D224" s="27">
        <v>8.4795566665085073E-2</v>
      </c>
      <c r="E224" s="27">
        <v>8.5363502876586922E-2</v>
      </c>
      <c r="F224" s="27">
        <v>9.1600828888530939E-2</v>
      </c>
      <c r="G224" s="27">
        <v>9.6391124453665836E-2</v>
      </c>
      <c r="H224" s="27">
        <v>9.6504701418499775E-2</v>
      </c>
      <c r="I224" s="27">
        <v>0.10046193274450665</v>
      </c>
      <c r="J224" s="27">
        <v>0.10184390056504748</v>
      </c>
      <c r="K224" s="27">
        <v>9.8158250209746445E-2</v>
      </c>
      <c r="L224" s="27">
        <v>9.4466832533896969E-2</v>
      </c>
      <c r="M224" s="27">
        <v>9.0769653062899455E-2</v>
      </c>
      <c r="N224" s="27">
        <v>8.7066717298916477E-2</v>
      </c>
      <c r="O224" s="27">
        <v>8.3358030721037174E-2</v>
      </c>
      <c r="P224" s="27">
        <v>7.9643598785439168E-2</v>
      </c>
      <c r="Q224" s="27">
        <v>7.5923426925549375E-2</v>
      </c>
      <c r="R224" s="27">
        <v>7.2197520552203187E-2</v>
      </c>
      <c r="S224" s="27">
        <v>6.846588505380205E-2</v>
      </c>
      <c r="T224" s="27">
        <v>6.4728525796469441E-2</v>
      </c>
      <c r="U224" s="27">
        <v>5.7568196313496231E-2</v>
      </c>
      <c r="V224" s="27">
        <v>5.0397031596245305E-2</v>
      </c>
      <c r="W224" s="27">
        <v>4.3215041639838372E-2</v>
      </c>
      <c r="X224" s="27">
        <v>3.6022236398649425E-2</v>
      </c>
      <c r="Y224" s="27">
        <v>4.6031624217613983E-2</v>
      </c>
      <c r="Z224" s="27">
        <v>5.6055877584264377E-2</v>
      </c>
      <c r="AA224" s="27">
        <v>4.4760735387303192E-2</v>
      </c>
      <c r="AB224" s="27">
        <v>3.3448712600667646E-2</v>
      </c>
      <c r="AC224" s="27">
        <v>3.620676109441702E-2</v>
      </c>
      <c r="AD224" s="27">
        <v>3.8939977630866311E-2</v>
      </c>
      <c r="AE224" s="27">
        <v>4.1673194167315603E-2</v>
      </c>
    </row>
    <row r="225" spans="1:31" x14ac:dyDescent="0.2">
      <c r="A225" s="80" t="s">
        <v>449</v>
      </c>
      <c r="B225" s="4" t="s">
        <v>411</v>
      </c>
      <c r="C225" s="27">
        <v>5.8692842636180586E-3</v>
      </c>
      <c r="D225" s="27">
        <v>5.7319696165622621E-3</v>
      </c>
      <c r="E225" s="27">
        <v>5.6588622813242232E-3</v>
      </c>
      <c r="F225" s="27">
        <v>5.6837163302437769E-3</v>
      </c>
      <c r="G225" s="27">
        <v>5.6545993168095896E-3</v>
      </c>
      <c r="H225" s="27">
        <v>5.5213691447877468E-3</v>
      </c>
      <c r="I225" s="27">
        <v>4.6879980918937518E-3</v>
      </c>
      <c r="J225" s="27">
        <v>4.5361499999999992E-3</v>
      </c>
      <c r="K225" s="27">
        <v>4.4655299999999997E-3</v>
      </c>
      <c r="L225" s="27">
        <v>4.3949099999999993E-3</v>
      </c>
      <c r="M225" s="27">
        <v>4.3242899999999997E-3</v>
      </c>
      <c r="N225" s="27">
        <v>4.2536700000000002E-3</v>
      </c>
      <c r="O225" s="27">
        <v>4.1830499999999998E-3</v>
      </c>
      <c r="P225" s="27">
        <v>4.1124300000000003E-3</v>
      </c>
      <c r="Q225" s="27">
        <v>4.0418099999999998E-3</v>
      </c>
      <c r="R225" s="27">
        <v>3.9711899999999994E-3</v>
      </c>
      <c r="S225" s="27">
        <v>3.9005699999999999E-3</v>
      </c>
      <c r="T225" s="27">
        <v>3.8299499999999995E-3</v>
      </c>
      <c r="U225" s="27">
        <v>3.652763197908946E-3</v>
      </c>
      <c r="V225" s="27">
        <v>3.4755763958178921E-3</v>
      </c>
      <c r="W225" s="27">
        <v>3.2983895937268386E-3</v>
      </c>
      <c r="X225" s="27">
        <v>3.2296925671822384E-3</v>
      </c>
      <c r="Y225" s="27">
        <v>3.1609955406376386E-3</v>
      </c>
      <c r="Z225" s="27">
        <v>3.0922985140930392E-3</v>
      </c>
      <c r="AA225" s="27">
        <v>2.8966797429085477E-3</v>
      </c>
      <c r="AB225" s="27">
        <v>2.7010609717240553E-3</v>
      </c>
      <c r="AC225" s="27">
        <v>2.589113103711081E-3</v>
      </c>
      <c r="AD225" s="27">
        <v>2.4771652356981068E-3</v>
      </c>
      <c r="AE225" s="27">
        <v>2.3652173676851321E-3</v>
      </c>
    </row>
    <row r="226" spans="1:31" x14ac:dyDescent="0.2">
      <c r="A226" s="80" t="s">
        <v>450</v>
      </c>
      <c r="B226" s="4" t="s">
        <v>413</v>
      </c>
      <c r="C226" s="21">
        <f t="shared" ref="C226" si="90">+C227+C228+C229</f>
        <v>2.3083803127150979</v>
      </c>
      <c r="D226" s="21">
        <f t="shared" ref="D226:AE226" si="91">+D227+D228+D229</f>
        <v>2.7526422459156441</v>
      </c>
      <c r="E226" s="21">
        <f t="shared" si="91"/>
        <v>3.2123198078040907</v>
      </c>
      <c r="F226" s="21">
        <f t="shared" si="91"/>
        <v>3.728313239576198</v>
      </c>
      <c r="G226" s="21">
        <f t="shared" si="91"/>
        <v>4.3749666871900796</v>
      </c>
      <c r="H226" s="21">
        <f t="shared" si="91"/>
        <v>4.9434622889927899</v>
      </c>
      <c r="I226" s="21">
        <f t="shared" si="91"/>
        <v>5.9326230260366852</v>
      </c>
      <c r="J226" s="21">
        <f t="shared" si="91"/>
        <v>7.6640667552831507</v>
      </c>
      <c r="K226" s="21">
        <f t="shared" si="91"/>
        <v>7.8543635721515583</v>
      </c>
      <c r="L226" s="21">
        <f t="shared" si="91"/>
        <v>9.1980056229365914</v>
      </c>
      <c r="M226" s="21">
        <f t="shared" si="91"/>
        <v>9.70316036019066</v>
      </c>
      <c r="N226" s="21">
        <f t="shared" si="91"/>
        <v>7.6017092501357899</v>
      </c>
      <c r="O226" s="21">
        <f t="shared" si="91"/>
        <v>8.6795589572732155</v>
      </c>
      <c r="P226" s="21">
        <f t="shared" si="91"/>
        <v>8.8381570096780351</v>
      </c>
      <c r="Q226" s="21">
        <f t="shared" si="91"/>
        <v>11.480529454813984</v>
      </c>
      <c r="R226" s="21">
        <f t="shared" si="91"/>
        <v>13.449065775724719</v>
      </c>
      <c r="S226" s="21">
        <f t="shared" si="91"/>
        <v>15.457860173578494</v>
      </c>
      <c r="T226" s="21">
        <f t="shared" si="91"/>
        <v>17.661675956678152</v>
      </c>
      <c r="U226" s="21">
        <f t="shared" si="91"/>
        <v>17.156905379087391</v>
      </c>
      <c r="V226" s="21">
        <f t="shared" si="91"/>
        <v>16.633762744940743</v>
      </c>
      <c r="W226" s="21">
        <f t="shared" si="91"/>
        <v>16.659462949967757</v>
      </c>
      <c r="X226" s="21">
        <f t="shared" si="91"/>
        <v>17.247463749099996</v>
      </c>
      <c r="Y226" s="21">
        <f t="shared" si="91"/>
        <v>19.074675966992018</v>
      </c>
      <c r="Z226" s="21">
        <f t="shared" si="91"/>
        <v>17.079458332282947</v>
      </c>
      <c r="AA226" s="21">
        <f t="shared" si="91"/>
        <v>15.843864871497839</v>
      </c>
      <c r="AB226" s="21">
        <f t="shared" si="91"/>
        <v>16.532714498922111</v>
      </c>
      <c r="AC226" s="21">
        <f t="shared" si="91"/>
        <v>16.41770558336691</v>
      </c>
      <c r="AD226" s="21">
        <f t="shared" si="91"/>
        <v>15.8469001072918</v>
      </c>
      <c r="AE226" s="21">
        <f t="shared" si="91"/>
        <v>16.138203911508416</v>
      </c>
    </row>
    <row r="227" spans="1:31" x14ac:dyDescent="0.2">
      <c r="A227" s="80" t="s">
        <v>451</v>
      </c>
      <c r="B227" s="4" t="s">
        <v>415</v>
      </c>
      <c r="C227" s="27">
        <v>0.54462545422786557</v>
      </c>
      <c r="D227" s="27">
        <v>0.64944195947734507</v>
      </c>
      <c r="E227" s="27">
        <v>0.75789553602313997</v>
      </c>
      <c r="F227" s="27">
        <v>0.87963594231994391</v>
      </c>
      <c r="G227" s="27">
        <v>1.0322034918241629</v>
      </c>
      <c r="H227" s="27">
        <v>1.1663309463224105</v>
      </c>
      <c r="I227" s="27">
        <v>1.3997076185932209</v>
      </c>
      <c r="J227" s="27">
        <v>1.808214103558738</v>
      </c>
      <c r="K227" s="27">
        <v>1.8531115971624552</v>
      </c>
      <c r="L227" s="27">
        <v>2.1701224719293357</v>
      </c>
      <c r="M227" s="27">
        <v>2.289305661422389</v>
      </c>
      <c r="N227" s="27">
        <v>1.793501846493327</v>
      </c>
      <c r="O227" s="27">
        <v>2.0478032642907431</v>
      </c>
      <c r="P227" s="27">
        <v>2.0852219408644634</v>
      </c>
      <c r="Q227" s="27">
        <v>2.7086475026076675</v>
      </c>
      <c r="R227" s="27">
        <v>3.1730921965927097</v>
      </c>
      <c r="S227" s="27">
        <v>3.6470351406367536</v>
      </c>
      <c r="T227" s="27">
        <v>4.1669902647096411</v>
      </c>
      <c r="U227" s="27">
        <v>4.0478977115514994</v>
      </c>
      <c r="V227" s="27">
        <v>3.9244705651758816</v>
      </c>
      <c r="W227" s="27">
        <v>3.9305341179446733</v>
      </c>
      <c r="X227" s="27">
        <v>4.0692635121219611</v>
      </c>
      <c r="Y227" s="27">
        <v>4.5003650419082994</v>
      </c>
      <c r="Z227" s="27">
        <v>4.0296253182148645</v>
      </c>
      <c r="AA227" s="27">
        <v>3.7381067819865033</v>
      </c>
      <c r="AB227" s="27">
        <v>3.9006298459565709</v>
      </c>
      <c r="AC227" s="27">
        <v>3.8734953298070929</v>
      </c>
      <c r="AD227" s="27">
        <v>3.7388228973786974</v>
      </c>
      <c r="AE227" s="27">
        <v>3.807551375877622</v>
      </c>
    </row>
    <row r="228" spans="1:31" x14ac:dyDescent="0.2">
      <c r="A228" s="80" t="s">
        <v>452</v>
      </c>
      <c r="B228" s="4" t="s">
        <v>417</v>
      </c>
      <c r="C228" s="27">
        <v>1.4615822098241214E-2</v>
      </c>
      <c r="D228" s="27">
        <v>1.7428726603150375E-2</v>
      </c>
      <c r="E228" s="27">
        <v>2.0339237245659048E-2</v>
      </c>
      <c r="F228" s="27">
        <v>2.360631943359005E-2</v>
      </c>
      <c r="G228" s="27">
        <v>2.770069318018565E-2</v>
      </c>
      <c r="H228" s="27">
        <v>3.1300199957215807E-2</v>
      </c>
      <c r="I228" s="27">
        <v>3.7563204922023391E-2</v>
      </c>
      <c r="J228" s="27">
        <v>4.8526075026393854E-2</v>
      </c>
      <c r="K228" s="27">
        <v>4.9730965055081899E-2</v>
      </c>
      <c r="L228" s="27">
        <v>5.8238416392202105E-2</v>
      </c>
      <c r="M228" s="27">
        <v>6.1436871920141148E-2</v>
      </c>
      <c r="N228" s="27">
        <v>4.8131250050325661E-2</v>
      </c>
      <c r="O228" s="27">
        <v>5.495580122215258E-2</v>
      </c>
      <c r="P228" s="27">
        <v>5.5959986237207548E-2</v>
      </c>
      <c r="Q228" s="27">
        <v>7.2690524685604149E-2</v>
      </c>
      <c r="R228" s="27">
        <v>8.5154578594691777E-2</v>
      </c>
      <c r="S228" s="27">
        <v>9.7873531961800153E-2</v>
      </c>
      <c r="T228" s="27">
        <v>0.11182728960115333</v>
      </c>
      <c r="U228" s="27">
        <v>0.10863126643207011</v>
      </c>
      <c r="V228" s="27">
        <v>0.10531891810256133</v>
      </c>
      <c r="W228" s="27">
        <v>0.10548164242597297</v>
      </c>
      <c r="X228" s="27">
        <v>0.10920464899746468</v>
      </c>
      <c r="Y228" s="27">
        <v>0.12077389023788701</v>
      </c>
      <c r="Z228" s="27">
        <v>0.10814089998253279</v>
      </c>
      <c r="AA228" s="27">
        <v>0.10031757290375334</v>
      </c>
      <c r="AB228" s="27">
        <v>0.10467911746875223</v>
      </c>
      <c r="AC228" s="27">
        <v>0.10395092296795555</v>
      </c>
      <c r="AD228" s="27">
        <v>0.10033679090961937</v>
      </c>
      <c r="AE228" s="27">
        <v>0.10218122033726564</v>
      </c>
    </row>
    <row r="229" spans="1:31" x14ac:dyDescent="0.2">
      <c r="A229" s="80" t="s">
        <v>453</v>
      </c>
      <c r="B229" s="4" t="s">
        <v>419</v>
      </c>
      <c r="C229" s="27">
        <v>1.7491390363889909</v>
      </c>
      <c r="D229" s="27">
        <v>2.0857715598351487</v>
      </c>
      <c r="E229" s="27">
        <v>2.4340850345352916</v>
      </c>
      <c r="F229" s="27">
        <v>2.8250709778226639</v>
      </c>
      <c r="G229" s="27">
        <v>3.315062502185731</v>
      </c>
      <c r="H229" s="27">
        <v>3.7458311427131634</v>
      </c>
      <c r="I229" s="27">
        <v>4.495352202521441</v>
      </c>
      <c r="J229" s="27">
        <v>5.8073265766980189</v>
      </c>
      <c r="K229" s="27">
        <v>5.9515210099340212</v>
      </c>
      <c r="L229" s="27">
        <v>6.969644734615053</v>
      </c>
      <c r="M229" s="27">
        <v>7.3524178268481295</v>
      </c>
      <c r="N229" s="27">
        <v>5.760076153592137</v>
      </c>
      <c r="O229" s="27">
        <v>6.5767998917603201</v>
      </c>
      <c r="P229" s="27">
        <v>6.6969750825763645</v>
      </c>
      <c r="Q229" s="27">
        <v>8.6991914275207129</v>
      </c>
      <c r="R229" s="27">
        <v>10.190819000537317</v>
      </c>
      <c r="S229" s="27">
        <v>11.712951500979941</v>
      </c>
      <c r="T229" s="27">
        <v>13.382858402367358</v>
      </c>
      <c r="U229" s="27">
        <v>13.000376401103823</v>
      </c>
      <c r="V229" s="27">
        <v>12.603973261662301</v>
      </c>
      <c r="W229" s="27">
        <v>12.623447189597112</v>
      </c>
      <c r="X229" s="27">
        <v>13.06899558798057</v>
      </c>
      <c r="Y229" s="27">
        <v>14.45353703484583</v>
      </c>
      <c r="Z229" s="27">
        <v>12.941692114085551</v>
      </c>
      <c r="AA229" s="27">
        <v>12.005440516607582</v>
      </c>
      <c r="AB229" s="27">
        <v>12.527405535496786</v>
      </c>
      <c r="AC229" s="27">
        <v>12.440259330591861</v>
      </c>
      <c r="AD229" s="27">
        <v>12.007740419003483</v>
      </c>
      <c r="AE229" s="27">
        <v>12.228471315293527</v>
      </c>
    </row>
    <row r="230" spans="1:31" x14ac:dyDescent="0.2">
      <c r="A230" s="80" t="s">
        <v>454</v>
      </c>
      <c r="B230" s="4" t="s">
        <v>421</v>
      </c>
      <c r="C230" s="21">
        <f t="shared" ref="C230" si="92">+C231+C232+C233+C234+C235+C236+C237</f>
        <v>0.25989705671737673</v>
      </c>
      <c r="D230" s="21">
        <f t="shared" ref="D230:AE230" si="93">+D231+D232+D233+D234+D235+D236+D237</f>
        <v>0.26752013652718609</v>
      </c>
      <c r="E230" s="21">
        <f t="shared" si="93"/>
        <v>0.27498058506429901</v>
      </c>
      <c r="F230" s="21">
        <f t="shared" si="93"/>
        <v>0.28403676608906536</v>
      </c>
      <c r="G230" s="21">
        <f t="shared" si="93"/>
        <v>0.29447294991325879</v>
      </c>
      <c r="H230" s="21">
        <f t="shared" si="93"/>
        <v>0.30057368980975974</v>
      </c>
      <c r="I230" s="21">
        <f t="shared" si="93"/>
        <v>0.31111231743564316</v>
      </c>
      <c r="J230" s="21">
        <f t="shared" si="93"/>
        <v>0.33058801999999993</v>
      </c>
      <c r="K230" s="21">
        <f t="shared" si="93"/>
        <v>0.33879787300000008</v>
      </c>
      <c r="L230" s="21">
        <f t="shared" si="93"/>
        <v>0.34700772600000002</v>
      </c>
      <c r="M230" s="21">
        <f t="shared" si="93"/>
        <v>0.35521757900000001</v>
      </c>
      <c r="N230" s="21">
        <f t="shared" si="93"/>
        <v>0.36342743199999999</v>
      </c>
      <c r="O230" s="21">
        <f t="shared" si="93"/>
        <v>0.37163728499999998</v>
      </c>
      <c r="P230" s="21">
        <f t="shared" si="93"/>
        <v>0.37984713799999997</v>
      </c>
      <c r="Q230" s="21">
        <f t="shared" si="93"/>
        <v>0.38805699099999991</v>
      </c>
      <c r="R230" s="21">
        <f t="shared" si="93"/>
        <v>0.3962668439999999</v>
      </c>
      <c r="S230" s="21">
        <f t="shared" si="93"/>
        <v>0.40447669699999989</v>
      </c>
      <c r="T230" s="21">
        <f t="shared" si="93"/>
        <v>0.41268654999999993</v>
      </c>
      <c r="U230" s="21">
        <f t="shared" si="93"/>
        <v>0.41169021609699519</v>
      </c>
      <c r="V230" s="21">
        <f t="shared" si="93"/>
        <v>0.41069388219399039</v>
      </c>
      <c r="W230" s="21">
        <f t="shared" si="93"/>
        <v>0.40969754829098559</v>
      </c>
      <c r="X230" s="21">
        <f t="shared" si="93"/>
        <v>0.38550628599580877</v>
      </c>
      <c r="Y230" s="21">
        <f t="shared" si="93"/>
        <v>0.39027502370063194</v>
      </c>
      <c r="Z230" s="21">
        <f t="shared" si="93"/>
        <v>0.40592376140545505</v>
      </c>
      <c r="AA230" s="21">
        <f t="shared" si="93"/>
        <v>0.40408112672497337</v>
      </c>
      <c r="AB230" s="21">
        <f t="shared" si="93"/>
        <v>0.41601849204449171</v>
      </c>
      <c r="AC230" s="21">
        <f t="shared" si="93"/>
        <v>0.42838471347533608</v>
      </c>
      <c r="AD230" s="21">
        <f t="shared" si="93"/>
        <v>0.4407529349061805</v>
      </c>
      <c r="AE230" s="21">
        <f t="shared" si="93"/>
        <v>0.45312115633702482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5.9428430000000015E-3</v>
      </c>
      <c r="D232" s="27">
        <v>5.5403340000000018E-3</v>
      </c>
      <c r="E232" s="27">
        <v>5.1378250000000012E-3</v>
      </c>
      <c r="F232" s="27">
        <v>4.7353160000000016E-3</v>
      </c>
      <c r="G232" s="27">
        <v>4.332807000000001E-3</v>
      </c>
      <c r="H232" s="27">
        <v>3.9302980000000013E-3</v>
      </c>
      <c r="I232" s="27">
        <v>3.5277890000000008E-3</v>
      </c>
      <c r="J232" s="27">
        <v>3.1252800000000002E-3</v>
      </c>
      <c r="K232" s="27">
        <v>3.0924190000000003E-3</v>
      </c>
      <c r="L232" s="27">
        <v>3.0595580000000004E-3</v>
      </c>
      <c r="M232" s="27">
        <v>3.0266970000000005E-3</v>
      </c>
      <c r="N232" s="27">
        <v>2.9938360000000006E-3</v>
      </c>
      <c r="O232" s="27">
        <v>2.9609750000000007E-3</v>
      </c>
      <c r="P232" s="27">
        <v>2.9281140000000008E-3</v>
      </c>
      <c r="Q232" s="27">
        <v>2.8952530000000004E-3</v>
      </c>
      <c r="R232" s="27">
        <v>2.8623920000000005E-3</v>
      </c>
      <c r="S232" s="27">
        <v>2.8295310000000006E-3</v>
      </c>
      <c r="T232" s="27">
        <v>2.7966699999999998E-3</v>
      </c>
      <c r="U232" s="27">
        <v>3.1192829303285296E-3</v>
      </c>
      <c r="V232" s="27">
        <v>3.4418958606570594E-3</v>
      </c>
      <c r="W232" s="27">
        <v>3.7645087909855888E-3</v>
      </c>
      <c r="X232" s="27">
        <v>3.3026799958087503E-3</v>
      </c>
      <c r="Y232" s="27">
        <v>2.8408512006319118E-3</v>
      </c>
      <c r="Z232" s="27">
        <v>2.3790224054550729E-3</v>
      </c>
      <c r="AA232" s="27">
        <v>1.9458212249734016E-3</v>
      </c>
      <c r="AB232" s="27">
        <v>1.5126200444917303E-3</v>
      </c>
      <c r="AC232" s="27">
        <v>1.4717749753361061E-3</v>
      </c>
      <c r="AD232" s="27">
        <v>1.4309299061804818E-3</v>
      </c>
      <c r="AE232" s="27">
        <v>1.3900848370248574E-3</v>
      </c>
    </row>
    <row r="233" spans="1:31" x14ac:dyDescent="0.2">
      <c r="A233" s="80" t="s">
        <v>457</v>
      </c>
      <c r="B233" s="4" t="s">
        <v>427</v>
      </c>
      <c r="C233" s="27">
        <v>4.8010975717376787E-2</v>
      </c>
      <c r="D233" s="27">
        <v>4.7092178527186106E-2</v>
      </c>
      <c r="E233" s="27">
        <v>4.6010750064299048E-2</v>
      </c>
      <c r="F233" s="27">
        <v>4.6525054089065383E-2</v>
      </c>
      <c r="G233" s="27">
        <v>4.8419360913258817E-2</v>
      </c>
      <c r="H233" s="27">
        <v>4.5978223809759765E-2</v>
      </c>
      <c r="I233" s="27">
        <v>4.7974974435643136E-2</v>
      </c>
      <c r="J233" s="27">
        <v>5.890879999999999E-2</v>
      </c>
      <c r="K233" s="27">
        <v>5.7548255999999999E-2</v>
      </c>
      <c r="L233" s="27">
        <v>5.6187711999999994E-2</v>
      </c>
      <c r="M233" s="27">
        <v>5.4827168000000003E-2</v>
      </c>
      <c r="N233" s="27">
        <v>5.3466624000000004E-2</v>
      </c>
      <c r="O233" s="27">
        <v>5.2106079999999992E-2</v>
      </c>
      <c r="P233" s="27">
        <v>5.0745536000000001E-2</v>
      </c>
      <c r="Q233" s="27">
        <v>4.9384991999999996E-2</v>
      </c>
      <c r="R233" s="27">
        <v>4.8024447999999997E-2</v>
      </c>
      <c r="S233" s="27">
        <v>4.6663903999999992E-2</v>
      </c>
      <c r="T233" s="27">
        <v>4.5303360000000001E-2</v>
      </c>
      <c r="U233" s="27">
        <v>4.3942815999999996E-2</v>
      </c>
      <c r="V233" s="27">
        <v>4.2582272000000004E-2</v>
      </c>
      <c r="W233" s="27">
        <v>4.1221727999999999E-2</v>
      </c>
      <c r="X233" s="27">
        <v>3.9861184000000008E-2</v>
      </c>
      <c r="Y233" s="27">
        <v>3.8500640000000003E-2</v>
      </c>
      <c r="Z233" s="27">
        <v>3.7140096000000011E-2</v>
      </c>
      <c r="AA233" s="27">
        <v>3.5779552000000013E-2</v>
      </c>
      <c r="AB233" s="27">
        <v>3.4419008000000015E-2</v>
      </c>
      <c r="AC233" s="27">
        <v>3.3058464000000023E-2</v>
      </c>
      <c r="AD233" s="27">
        <v>3.1697920000000025E-2</v>
      </c>
      <c r="AE233" s="27">
        <v>3.0337376000000024E-2</v>
      </c>
    </row>
    <row r="234" spans="1:31" x14ac:dyDescent="0.2">
      <c r="A234" s="80" t="s">
        <v>458</v>
      </c>
      <c r="B234" s="4" t="s">
        <v>429</v>
      </c>
      <c r="C234" s="27">
        <v>6.4714500000000023E-4</v>
      </c>
      <c r="D234" s="27">
        <v>6.2901000000000016E-4</v>
      </c>
      <c r="E234" s="27">
        <v>6.108750000000002E-4</v>
      </c>
      <c r="F234" s="27">
        <v>5.9274000000000013E-4</v>
      </c>
      <c r="G234" s="27">
        <v>5.7460499999999995E-4</v>
      </c>
      <c r="H234" s="27">
        <v>5.5646999999999999E-4</v>
      </c>
      <c r="I234" s="27">
        <v>5.3833500000000014E-4</v>
      </c>
      <c r="J234" s="27">
        <v>5.2020000000000007E-4</v>
      </c>
      <c r="K234" s="27">
        <v>5.0373000000000008E-4</v>
      </c>
      <c r="L234" s="27">
        <v>4.872600000000001E-4</v>
      </c>
      <c r="M234" s="27">
        <v>4.7079000000000012E-4</v>
      </c>
      <c r="N234" s="27">
        <v>4.5432000000000008E-4</v>
      </c>
      <c r="O234" s="27">
        <v>4.378500000000001E-4</v>
      </c>
      <c r="P234" s="27">
        <v>4.2138000000000012E-4</v>
      </c>
      <c r="Q234" s="27">
        <v>4.0491000000000008E-4</v>
      </c>
      <c r="R234" s="27">
        <v>3.8844000000000004E-4</v>
      </c>
      <c r="S234" s="27">
        <v>3.7197000000000006E-4</v>
      </c>
      <c r="T234" s="27">
        <v>3.5549999999999997E-4</v>
      </c>
      <c r="U234" s="27">
        <v>3.3902999999999993E-4</v>
      </c>
      <c r="V234" s="27">
        <v>3.2255999999999989E-4</v>
      </c>
      <c r="W234" s="27">
        <v>3.060899999999998E-4</v>
      </c>
      <c r="X234" s="27">
        <v>2.8961999999999976E-4</v>
      </c>
      <c r="Y234" s="27">
        <v>2.7314999999999967E-4</v>
      </c>
      <c r="Z234" s="27">
        <v>2.5667999999999964E-4</v>
      </c>
      <c r="AA234" s="27">
        <v>2.4020999999999957E-4</v>
      </c>
      <c r="AB234" s="27">
        <v>2.2373999999999951E-4</v>
      </c>
      <c r="AC234" s="27">
        <v>2.0726999999999944E-4</v>
      </c>
      <c r="AD234" s="27">
        <v>1.9079999999999938E-4</v>
      </c>
      <c r="AE234" s="27">
        <v>1.7432999999999932E-4</v>
      </c>
    </row>
    <row r="235" spans="1:31" x14ac:dyDescent="0.2">
      <c r="A235" s="80" t="s">
        <v>459</v>
      </c>
      <c r="B235" s="4" t="s">
        <v>431</v>
      </c>
      <c r="C235" s="27">
        <v>0.20404991699999994</v>
      </c>
      <c r="D235" s="27">
        <v>0.21293208599999996</v>
      </c>
      <c r="E235" s="27">
        <v>0.22181425499999999</v>
      </c>
      <c r="F235" s="27">
        <v>0.23069642399999998</v>
      </c>
      <c r="G235" s="27">
        <v>0.23957859299999995</v>
      </c>
      <c r="H235" s="27">
        <v>0.24846076199999997</v>
      </c>
      <c r="I235" s="27">
        <v>0.257342931</v>
      </c>
      <c r="J235" s="27">
        <v>0.26622509999999999</v>
      </c>
      <c r="K235" s="27">
        <v>0.27587744400000003</v>
      </c>
      <c r="L235" s="27">
        <v>0.28552978800000001</v>
      </c>
      <c r="M235" s="27">
        <v>0.29518213199999999</v>
      </c>
      <c r="N235" s="27">
        <v>0.30483447599999997</v>
      </c>
      <c r="O235" s="27">
        <v>0.31448682</v>
      </c>
      <c r="P235" s="27">
        <v>0.32413916399999998</v>
      </c>
      <c r="Q235" s="27">
        <v>0.33379150799999996</v>
      </c>
      <c r="R235" s="27">
        <v>0.34344385199999994</v>
      </c>
      <c r="S235" s="27">
        <v>0.35309619599999992</v>
      </c>
      <c r="T235" s="27">
        <v>0.36274853999999995</v>
      </c>
      <c r="U235" s="27">
        <v>0.36289902666666668</v>
      </c>
      <c r="V235" s="27">
        <v>0.3630495133333333</v>
      </c>
      <c r="W235" s="27">
        <v>0.36319999999999997</v>
      </c>
      <c r="X235" s="27">
        <v>0.34093999999999997</v>
      </c>
      <c r="Y235" s="27">
        <v>0.34764</v>
      </c>
      <c r="Z235" s="27">
        <v>0.36521999999999999</v>
      </c>
      <c r="AA235" s="27">
        <v>0.36527999999999999</v>
      </c>
      <c r="AB235" s="27">
        <v>0.37911999999999996</v>
      </c>
      <c r="AC235" s="27">
        <v>0.39295999999999998</v>
      </c>
      <c r="AD235" s="27">
        <v>0.40679999999999999</v>
      </c>
      <c r="AE235" s="27">
        <v>0.42063999999999996</v>
      </c>
    </row>
    <row r="236" spans="1:31" x14ac:dyDescent="0.2">
      <c r="A236" s="80" t="s">
        <v>460</v>
      </c>
      <c r="B236" s="4" t="s">
        <v>433</v>
      </c>
      <c r="C236" s="27">
        <v>1.2461760000000003E-3</v>
      </c>
      <c r="D236" s="27">
        <v>1.3265280000000002E-3</v>
      </c>
      <c r="E236" s="27">
        <v>1.4068800000000003E-3</v>
      </c>
      <c r="F236" s="27">
        <v>1.4872320000000002E-3</v>
      </c>
      <c r="G236" s="27">
        <v>1.5675839999999999E-3</v>
      </c>
      <c r="H236" s="27">
        <v>1.647936E-3</v>
      </c>
      <c r="I236" s="27">
        <v>1.7282879999999999E-3</v>
      </c>
      <c r="J236" s="27">
        <v>1.8086399999999998E-3</v>
      </c>
      <c r="K236" s="27">
        <v>1.7422079999999999E-3</v>
      </c>
      <c r="L236" s="27">
        <v>1.6757759999999997E-3</v>
      </c>
      <c r="M236" s="27">
        <v>1.6093439999999997E-3</v>
      </c>
      <c r="N236" s="27">
        <v>1.5429119999999998E-3</v>
      </c>
      <c r="O236" s="27">
        <v>1.4764799999999996E-3</v>
      </c>
      <c r="P236" s="27">
        <v>1.4100479999999997E-3</v>
      </c>
      <c r="Q236" s="27">
        <v>1.3436159999999997E-3</v>
      </c>
      <c r="R236" s="27">
        <v>1.2771839999999998E-3</v>
      </c>
      <c r="S236" s="27">
        <v>1.2107519999999996E-3</v>
      </c>
      <c r="T236" s="27">
        <v>1.1443199999999999E-3</v>
      </c>
      <c r="U236" s="27">
        <v>1.0778880000000002E-3</v>
      </c>
      <c r="V236" s="27">
        <v>1.0114560000000004E-3</v>
      </c>
      <c r="W236" s="27">
        <v>9.4502400000000036E-4</v>
      </c>
      <c r="X236" s="27">
        <v>8.7859200000000063E-4</v>
      </c>
      <c r="Y236" s="27">
        <v>8.1216000000000079E-4</v>
      </c>
      <c r="Z236" s="27">
        <v>7.4572800000000095E-4</v>
      </c>
      <c r="AA236" s="27">
        <v>6.7929600000000111E-4</v>
      </c>
      <c r="AB236" s="27">
        <v>6.1286400000000137E-4</v>
      </c>
      <c r="AC236" s="27">
        <v>5.4643200000000153E-4</v>
      </c>
      <c r="AD236" s="27">
        <v>4.8000000000000169E-4</v>
      </c>
      <c r="AE236" s="27">
        <v>4.1356800000000191E-4</v>
      </c>
    </row>
    <row r="237" spans="1:31" x14ac:dyDescent="0.2">
      <c r="A237" s="80" t="s">
        <v>461</v>
      </c>
      <c r="B237" s="4" t="s">
        <v>184</v>
      </c>
      <c r="C237" s="21">
        <f t="shared" ref="C237" si="94">+C238+C239</f>
        <v>0</v>
      </c>
      <c r="D237" s="21">
        <f t="shared" ref="D237:AE237" si="95">+D238+D239</f>
        <v>0</v>
      </c>
      <c r="E237" s="21">
        <f t="shared" si="95"/>
        <v>0</v>
      </c>
      <c r="F237" s="21">
        <f t="shared" si="95"/>
        <v>0</v>
      </c>
      <c r="G237" s="21">
        <f t="shared" si="95"/>
        <v>0</v>
      </c>
      <c r="H237" s="21">
        <f t="shared" si="95"/>
        <v>0</v>
      </c>
      <c r="I237" s="21">
        <f t="shared" si="95"/>
        <v>0</v>
      </c>
      <c r="J237" s="21">
        <f t="shared" si="95"/>
        <v>0</v>
      </c>
      <c r="K237" s="21">
        <f t="shared" si="95"/>
        <v>3.3816000000000003E-5</v>
      </c>
      <c r="L237" s="21">
        <f t="shared" si="95"/>
        <v>6.7632000000000006E-5</v>
      </c>
      <c r="M237" s="21">
        <f t="shared" si="95"/>
        <v>1.0144799999999999E-4</v>
      </c>
      <c r="N237" s="21">
        <f t="shared" si="95"/>
        <v>1.3526400000000001E-4</v>
      </c>
      <c r="O237" s="21">
        <f t="shared" si="95"/>
        <v>1.6908E-4</v>
      </c>
      <c r="P237" s="21">
        <f t="shared" si="95"/>
        <v>2.0289599999999999E-4</v>
      </c>
      <c r="Q237" s="21">
        <f t="shared" si="95"/>
        <v>2.3671199999999998E-4</v>
      </c>
      <c r="R237" s="21">
        <f t="shared" si="95"/>
        <v>2.7052800000000002E-4</v>
      </c>
      <c r="S237" s="21">
        <f t="shared" si="95"/>
        <v>3.0434400000000001E-4</v>
      </c>
      <c r="T237" s="21">
        <f t="shared" si="95"/>
        <v>3.3816E-4</v>
      </c>
      <c r="U237" s="21">
        <f t="shared" si="95"/>
        <v>3.121725E-4</v>
      </c>
      <c r="V237" s="21">
        <f t="shared" si="95"/>
        <v>2.86185E-4</v>
      </c>
      <c r="W237" s="21">
        <f t="shared" si="95"/>
        <v>2.601975E-4</v>
      </c>
      <c r="X237" s="21">
        <f t="shared" si="95"/>
        <v>2.3421E-4</v>
      </c>
      <c r="Y237" s="21">
        <f t="shared" si="95"/>
        <v>2.0822249999999999E-4</v>
      </c>
      <c r="Z237" s="21">
        <f t="shared" si="95"/>
        <v>1.8223499999999999E-4</v>
      </c>
      <c r="AA237" s="21">
        <f t="shared" si="95"/>
        <v>1.5624749999999999E-4</v>
      </c>
      <c r="AB237" s="21">
        <f t="shared" si="95"/>
        <v>1.3025999999999999E-4</v>
      </c>
      <c r="AC237" s="21">
        <f t="shared" si="95"/>
        <v>1.4077250000000001E-4</v>
      </c>
      <c r="AD237" s="21">
        <f t="shared" si="95"/>
        <v>1.5328499999999999E-4</v>
      </c>
      <c r="AE237" s="21">
        <f t="shared" si="95"/>
        <v>1.6579750000000001E-4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2.8160000000000002E-6</v>
      </c>
      <c r="L238" s="27">
        <v>5.6320000000000005E-6</v>
      </c>
      <c r="M238" s="27">
        <v>8.4480000000000011E-6</v>
      </c>
      <c r="N238" s="27">
        <v>1.1264000000000001E-5</v>
      </c>
      <c r="O238" s="27">
        <v>1.4079999999999999E-5</v>
      </c>
      <c r="P238" s="27">
        <v>1.6895999999999999E-5</v>
      </c>
      <c r="Q238" s="27">
        <v>1.9712E-5</v>
      </c>
      <c r="R238" s="27">
        <v>2.2527999999999998E-5</v>
      </c>
      <c r="S238" s="27">
        <v>2.5343999999999997E-5</v>
      </c>
      <c r="T238" s="27">
        <v>2.8159999999999998E-5</v>
      </c>
      <c r="U238" s="27">
        <v>4.0672500000000001E-5</v>
      </c>
      <c r="V238" s="27">
        <v>5.3185E-5</v>
      </c>
      <c r="W238" s="27">
        <v>6.5697499999999999E-5</v>
      </c>
      <c r="X238" s="27">
        <v>7.8209999999999985E-5</v>
      </c>
      <c r="Y238" s="27">
        <v>9.0722499999999997E-5</v>
      </c>
      <c r="Z238" s="27">
        <v>1.03235E-4</v>
      </c>
      <c r="AA238" s="27">
        <v>1.157475E-4</v>
      </c>
      <c r="AB238" s="27">
        <v>1.2826E-4</v>
      </c>
      <c r="AC238" s="27">
        <v>1.4077250000000001E-4</v>
      </c>
      <c r="AD238" s="27">
        <v>1.5328499999999999E-4</v>
      </c>
      <c r="AE238" s="27">
        <v>1.6579750000000001E-4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3.1000000000000001E-5</v>
      </c>
      <c r="L239" s="27">
        <v>6.2000000000000003E-5</v>
      </c>
      <c r="M239" s="27">
        <v>9.2999999999999997E-5</v>
      </c>
      <c r="N239" s="27">
        <v>1.2400000000000001E-4</v>
      </c>
      <c r="O239" s="27">
        <v>1.55E-4</v>
      </c>
      <c r="P239" s="27">
        <v>1.8599999999999999E-4</v>
      </c>
      <c r="Q239" s="27">
        <v>2.1699999999999999E-4</v>
      </c>
      <c r="R239" s="27">
        <v>2.4800000000000001E-4</v>
      </c>
      <c r="S239" s="27">
        <v>2.7900000000000001E-4</v>
      </c>
      <c r="T239" s="27">
        <v>3.1E-4</v>
      </c>
      <c r="U239" s="27">
        <v>2.7149999999999999E-4</v>
      </c>
      <c r="V239" s="27">
        <v>2.33E-4</v>
      </c>
      <c r="W239" s="27">
        <v>1.9449999999999998E-4</v>
      </c>
      <c r="X239" s="27">
        <v>1.56E-4</v>
      </c>
      <c r="Y239" s="27">
        <v>1.175E-4</v>
      </c>
      <c r="Z239" s="27">
        <v>7.8999999999999996E-5</v>
      </c>
      <c r="AA239" s="27">
        <v>4.0499999999999995E-5</v>
      </c>
      <c r="AB239" s="27">
        <v>1.9999999999999999E-6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6">+C241+C242+C243+C244</f>
        <v>0</v>
      </c>
      <c r="D240" s="21">
        <f t="shared" ref="D240:AE240" si="97">+D241+D242+D243+D244</f>
        <v>0</v>
      </c>
      <c r="E240" s="21">
        <f t="shared" si="97"/>
        <v>0</v>
      </c>
      <c r="F240" s="21">
        <f t="shared" si="97"/>
        <v>0</v>
      </c>
      <c r="G240" s="21">
        <f t="shared" si="97"/>
        <v>0</v>
      </c>
      <c r="H240" s="21">
        <f t="shared" si="97"/>
        <v>0</v>
      </c>
      <c r="I240" s="21">
        <f t="shared" si="97"/>
        <v>0</v>
      </c>
      <c r="J240" s="21">
        <f t="shared" si="97"/>
        <v>0</v>
      </c>
      <c r="K240" s="21">
        <f t="shared" si="97"/>
        <v>0</v>
      </c>
      <c r="L240" s="21">
        <f t="shared" si="97"/>
        <v>0</v>
      </c>
      <c r="M240" s="21">
        <f t="shared" si="97"/>
        <v>0</v>
      </c>
      <c r="N240" s="21">
        <f t="shared" si="97"/>
        <v>0</v>
      </c>
      <c r="O240" s="21">
        <f t="shared" si="97"/>
        <v>0</v>
      </c>
      <c r="P240" s="21">
        <f t="shared" si="97"/>
        <v>0</v>
      </c>
      <c r="Q240" s="21">
        <f t="shared" si="97"/>
        <v>0</v>
      </c>
      <c r="R240" s="21">
        <f t="shared" si="97"/>
        <v>0</v>
      </c>
      <c r="S240" s="21">
        <f t="shared" si="97"/>
        <v>0</v>
      </c>
      <c r="T240" s="21">
        <f t="shared" si="97"/>
        <v>0</v>
      </c>
      <c r="U240" s="21">
        <f t="shared" si="97"/>
        <v>0</v>
      </c>
      <c r="V240" s="21">
        <f t="shared" si="97"/>
        <v>0</v>
      </c>
      <c r="W240" s="21">
        <f t="shared" si="97"/>
        <v>0</v>
      </c>
      <c r="X240" s="21">
        <f t="shared" si="97"/>
        <v>0</v>
      </c>
      <c r="Y240" s="21">
        <f t="shared" si="97"/>
        <v>0</v>
      </c>
      <c r="Z240" s="21">
        <f t="shared" si="97"/>
        <v>0</v>
      </c>
      <c r="AA240" s="21">
        <f t="shared" si="97"/>
        <v>0</v>
      </c>
      <c r="AB240" s="21">
        <f t="shared" si="97"/>
        <v>0</v>
      </c>
      <c r="AC240" s="21">
        <f t="shared" si="97"/>
        <v>0</v>
      </c>
      <c r="AD240" s="21">
        <f t="shared" si="97"/>
        <v>0</v>
      </c>
      <c r="AE240" s="21">
        <f t="shared" si="97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98">+C245+C246+C247+C248+C249+C250+C251</f>
        <v>0</v>
      </c>
      <c r="D244" s="21">
        <f t="shared" ref="D244:AE244" si="99">+D245+D246+D247+D248+D249+D250+D251</f>
        <v>0</v>
      </c>
      <c r="E244" s="21">
        <f t="shared" si="99"/>
        <v>0</v>
      </c>
      <c r="F244" s="21">
        <f t="shared" si="99"/>
        <v>0</v>
      </c>
      <c r="G244" s="21">
        <f t="shared" si="99"/>
        <v>0</v>
      </c>
      <c r="H244" s="21">
        <f t="shared" si="99"/>
        <v>0</v>
      </c>
      <c r="I244" s="21">
        <f t="shared" si="99"/>
        <v>0</v>
      </c>
      <c r="J244" s="21">
        <f t="shared" si="99"/>
        <v>0</v>
      </c>
      <c r="K244" s="21">
        <f t="shared" si="99"/>
        <v>0</v>
      </c>
      <c r="L244" s="21">
        <f t="shared" si="99"/>
        <v>0</v>
      </c>
      <c r="M244" s="21">
        <f t="shared" si="99"/>
        <v>0</v>
      </c>
      <c r="N244" s="21">
        <f t="shared" si="99"/>
        <v>0</v>
      </c>
      <c r="O244" s="21">
        <f t="shared" si="99"/>
        <v>0</v>
      </c>
      <c r="P244" s="21">
        <f t="shared" si="99"/>
        <v>0</v>
      </c>
      <c r="Q244" s="21">
        <f t="shared" si="99"/>
        <v>0</v>
      </c>
      <c r="R244" s="21">
        <f t="shared" si="99"/>
        <v>0</v>
      </c>
      <c r="S244" s="21">
        <f t="shared" si="99"/>
        <v>0</v>
      </c>
      <c r="T244" s="21">
        <f t="shared" si="99"/>
        <v>0</v>
      </c>
      <c r="U244" s="21">
        <f t="shared" si="99"/>
        <v>0</v>
      </c>
      <c r="V244" s="21">
        <f t="shared" si="99"/>
        <v>0</v>
      </c>
      <c r="W244" s="21">
        <f t="shared" si="99"/>
        <v>0</v>
      </c>
      <c r="X244" s="21">
        <f t="shared" si="99"/>
        <v>0</v>
      </c>
      <c r="Y244" s="21">
        <f t="shared" si="99"/>
        <v>0</v>
      </c>
      <c r="Z244" s="21">
        <f t="shared" si="99"/>
        <v>0</v>
      </c>
      <c r="AA244" s="21">
        <f t="shared" si="99"/>
        <v>0</v>
      </c>
      <c r="AB244" s="21">
        <f t="shared" si="99"/>
        <v>0</v>
      </c>
      <c r="AC244" s="21">
        <f t="shared" si="99"/>
        <v>0</v>
      </c>
      <c r="AD244" s="21">
        <f t="shared" si="99"/>
        <v>0</v>
      </c>
      <c r="AE244" s="21">
        <f t="shared" si="99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0">+C253+C254++C255+C256</f>
        <v>0</v>
      </c>
      <c r="D252" s="21">
        <f t="shared" ref="D252:AE252" si="101">+D253+D254++D255+D256</f>
        <v>0</v>
      </c>
      <c r="E252" s="21">
        <f t="shared" si="101"/>
        <v>0</v>
      </c>
      <c r="F252" s="21">
        <f t="shared" si="101"/>
        <v>0</v>
      </c>
      <c r="G252" s="21">
        <f t="shared" si="101"/>
        <v>0</v>
      </c>
      <c r="H252" s="21">
        <f t="shared" si="101"/>
        <v>0</v>
      </c>
      <c r="I252" s="21">
        <f t="shared" si="101"/>
        <v>0</v>
      </c>
      <c r="J252" s="21">
        <f t="shared" si="101"/>
        <v>0</v>
      </c>
      <c r="K252" s="21">
        <f t="shared" si="101"/>
        <v>0</v>
      </c>
      <c r="L252" s="21">
        <f t="shared" si="101"/>
        <v>0</v>
      </c>
      <c r="M252" s="21">
        <f t="shared" si="101"/>
        <v>0</v>
      </c>
      <c r="N252" s="21">
        <f t="shared" si="101"/>
        <v>0</v>
      </c>
      <c r="O252" s="21">
        <f t="shared" si="101"/>
        <v>0</v>
      </c>
      <c r="P252" s="21">
        <f t="shared" si="101"/>
        <v>0</v>
      </c>
      <c r="Q252" s="21">
        <f t="shared" si="101"/>
        <v>0</v>
      </c>
      <c r="R252" s="21">
        <f t="shared" si="101"/>
        <v>0</v>
      </c>
      <c r="S252" s="21">
        <f t="shared" si="101"/>
        <v>0</v>
      </c>
      <c r="T252" s="21">
        <f t="shared" si="101"/>
        <v>0</v>
      </c>
      <c r="U252" s="21">
        <f t="shared" si="101"/>
        <v>0</v>
      </c>
      <c r="V252" s="21">
        <f t="shared" si="101"/>
        <v>0</v>
      </c>
      <c r="W252" s="21">
        <f t="shared" si="101"/>
        <v>0</v>
      </c>
      <c r="X252" s="21">
        <f t="shared" si="101"/>
        <v>0</v>
      </c>
      <c r="Y252" s="21">
        <f t="shared" si="101"/>
        <v>0</v>
      </c>
      <c r="Z252" s="21">
        <f t="shared" si="101"/>
        <v>0</v>
      </c>
      <c r="AA252" s="21">
        <f t="shared" si="101"/>
        <v>0</v>
      </c>
      <c r="AB252" s="21">
        <f t="shared" si="101"/>
        <v>0</v>
      </c>
      <c r="AC252" s="21">
        <f t="shared" si="101"/>
        <v>0</v>
      </c>
      <c r="AD252" s="21">
        <f t="shared" si="101"/>
        <v>0</v>
      </c>
      <c r="AE252" s="21">
        <f t="shared" si="101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2">+C258+C269</f>
        <v>0</v>
      </c>
      <c r="D257" s="21">
        <f t="shared" ref="D257:AE257" si="103">+D258+D269</f>
        <v>0</v>
      </c>
      <c r="E257" s="21">
        <f t="shared" si="103"/>
        <v>0</v>
      </c>
      <c r="F257" s="21">
        <f t="shared" si="103"/>
        <v>0</v>
      </c>
      <c r="G257" s="21">
        <f t="shared" si="103"/>
        <v>0</v>
      </c>
      <c r="H257" s="21">
        <f t="shared" si="103"/>
        <v>0</v>
      </c>
      <c r="I257" s="21">
        <f t="shared" si="103"/>
        <v>0</v>
      </c>
      <c r="J257" s="21">
        <f t="shared" si="103"/>
        <v>0</v>
      </c>
      <c r="K257" s="21">
        <f t="shared" si="103"/>
        <v>0</v>
      </c>
      <c r="L257" s="21">
        <f t="shared" si="103"/>
        <v>0</v>
      </c>
      <c r="M257" s="21">
        <f t="shared" si="103"/>
        <v>0</v>
      </c>
      <c r="N257" s="21">
        <f t="shared" si="103"/>
        <v>0</v>
      </c>
      <c r="O257" s="21">
        <f t="shared" si="103"/>
        <v>0</v>
      </c>
      <c r="P257" s="21">
        <f t="shared" si="103"/>
        <v>0</v>
      </c>
      <c r="Q257" s="21">
        <f t="shared" si="103"/>
        <v>0</v>
      </c>
      <c r="R257" s="21">
        <f t="shared" si="103"/>
        <v>0</v>
      </c>
      <c r="S257" s="21">
        <f t="shared" si="103"/>
        <v>0</v>
      </c>
      <c r="T257" s="21">
        <f t="shared" si="103"/>
        <v>0</v>
      </c>
      <c r="U257" s="21">
        <f t="shared" si="103"/>
        <v>0</v>
      </c>
      <c r="V257" s="21">
        <f t="shared" si="103"/>
        <v>0</v>
      </c>
      <c r="W257" s="21">
        <f t="shared" si="103"/>
        <v>0</v>
      </c>
      <c r="X257" s="21">
        <f t="shared" si="103"/>
        <v>0</v>
      </c>
      <c r="Y257" s="21">
        <f t="shared" si="103"/>
        <v>0</v>
      </c>
      <c r="Z257" s="21">
        <f t="shared" si="103"/>
        <v>0</v>
      </c>
      <c r="AA257" s="21">
        <f t="shared" si="103"/>
        <v>0</v>
      </c>
      <c r="AB257" s="21">
        <f t="shared" si="103"/>
        <v>0</v>
      </c>
      <c r="AC257" s="21">
        <f t="shared" si="103"/>
        <v>0</v>
      </c>
      <c r="AD257" s="21">
        <f t="shared" si="103"/>
        <v>0</v>
      </c>
      <c r="AE257" s="21">
        <f t="shared" si="103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4">+C259+C260+C264+C265+C266+C267+C268</f>
        <v>0</v>
      </c>
      <c r="D258" s="21">
        <f t="shared" ref="D258:AE258" si="105">+D259+D260+D264+D265+D266+D267+D268</f>
        <v>0</v>
      </c>
      <c r="E258" s="21">
        <f t="shared" si="105"/>
        <v>0</v>
      </c>
      <c r="F258" s="21">
        <f t="shared" si="105"/>
        <v>0</v>
      </c>
      <c r="G258" s="21">
        <f t="shared" si="105"/>
        <v>0</v>
      </c>
      <c r="H258" s="21">
        <f t="shared" si="105"/>
        <v>0</v>
      </c>
      <c r="I258" s="21">
        <f t="shared" si="105"/>
        <v>0</v>
      </c>
      <c r="J258" s="21">
        <f t="shared" si="105"/>
        <v>0</v>
      </c>
      <c r="K258" s="21">
        <f t="shared" si="105"/>
        <v>0</v>
      </c>
      <c r="L258" s="21">
        <f t="shared" si="105"/>
        <v>0</v>
      </c>
      <c r="M258" s="21">
        <f t="shared" si="105"/>
        <v>0</v>
      </c>
      <c r="N258" s="21">
        <f t="shared" si="105"/>
        <v>0</v>
      </c>
      <c r="O258" s="21">
        <f t="shared" si="105"/>
        <v>0</v>
      </c>
      <c r="P258" s="21">
        <f t="shared" si="105"/>
        <v>0</v>
      </c>
      <c r="Q258" s="21">
        <f t="shared" si="105"/>
        <v>0</v>
      </c>
      <c r="R258" s="21">
        <f t="shared" si="105"/>
        <v>0</v>
      </c>
      <c r="S258" s="21">
        <f t="shared" si="105"/>
        <v>0</v>
      </c>
      <c r="T258" s="21">
        <f t="shared" si="105"/>
        <v>0</v>
      </c>
      <c r="U258" s="21">
        <f t="shared" si="105"/>
        <v>0</v>
      </c>
      <c r="V258" s="21">
        <f t="shared" si="105"/>
        <v>0</v>
      </c>
      <c r="W258" s="21">
        <f t="shared" si="105"/>
        <v>0</v>
      </c>
      <c r="X258" s="21">
        <f t="shared" si="105"/>
        <v>0</v>
      </c>
      <c r="Y258" s="21">
        <f t="shared" si="105"/>
        <v>0</v>
      </c>
      <c r="Z258" s="21">
        <f t="shared" si="105"/>
        <v>0</v>
      </c>
      <c r="AA258" s="21">
        <f t="shared" si="105"/>
        <v>0</v>
      </c>
      <c r="AB258" s="21">
        <f t="shared" si="105"/>
        <v>0</v>
      </c>
      <c r="AC258" s="21">
        <f t="shared" si="105"/>
        <v>0</v>
      </c>
      <c r="AD258" s="21">
        <f t="shared" si="105"/>
        <v>0</v>
      </c>
      <c r="AE258" s="21">
        <f t="shared" si="10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6">+C261+C262+C263</f>
        <v>0</v>
      </c>
      <c r="D260" s="21">
        <f t="shared" ref="D260:AE260" si="107">+D261+D262+D263</f>
        <v>0</v>
      </c>
      <c r="E260" s="21">
        <f t="shared" si="107"/>
        <v>0</v>
      </c>
      <c r="F260" s="21">
        <f t="shared" si="107"/>
        <v>0</v>
      </c>
      <c r="G260" s="21">
        <f t="shared" si="107"/>
        <v>0</v>
      </c>
      <c r="H260" s="21">
        <f t="shared" si="107"/>
        <v>0</v>
      </c>
      <c r="I260" s="21">
        <f t="shared" si="107"/>
        <v>0</v>
      </c>
      <c r="J260" s="21">
        <f t="shared" si="107"/>
        <v>0</v>
      </c>
      <c r="K260" s="21">
        <f t="shared" si="107"/>
        <v>0</v>
      </c>
      <c r="L260" s="21">
        <f t="shared" si="107"/>
        <v>0</v>
      </c>
      <c r="M260" s="21">
        <f t="shared" si="107"/>
        <v>0</v>
      </c>
      <c r="N260" s="21">
        <f t="shared" si="107"/>
        <v>0</v>
      </c>
      <c r="O260" s="21">
        <f t="shared" si="107"/>
        <v>0</v>
      </c>
      <c r="P260" s="21">
        <f t="shared" si="107"/>
        <v>0</v>
      </c>
      <c r="Q260" s="21">
        <f t="shared" si="107"/>
        <v>0</v>
      </c>
      <c r="R260" s="21">
        <f t="shared" si="107"/>
        <v>0</v>
      </c>
      <c r="S260" s="21">
        <f t="shared" si="107"/>
        <v>0</v>
      </c>
      <c r="T260" s="21">
        <f t="shared" si="107"/>
        <v>0</v>
      </c>
      <c r="U260" s="21">
        <f t="shared" si="107"/>
        <v>0</v>
      </c>
      <c r="V260" s="21">
        <f t="shared" si="107"/>
        <v>0</v>
      </c>
      <c r="W260" s="21">
        <f t="shared" si="107"/>
        <v>0</v>
      </c>
      <c r="X260" s="21">
        <f t="shared" si="107"/>
        <v>0</v>
      </c>
      <c r="Y260" s="21">
        <f t="shared" si="107"/>
        <v>0</v>
      </c>
      <c r="Z260" s="21">
        <f t="shared" si="107"/>
        <v>0</v>
      </c>
      <c r="AA260" s="21">
        <f t="shared" si="107"/>
        <v>0</v>
      </c>
      <c r="AB260" s="21">
        <f t="shared" si="107"/>
        <v>0</v>
      </c>
      <c r="AC260" s="21">
        <f t="shared" si="107"/>
        <v>0</v>
      </c>
      <c r="AD260" s="21">
        <f t="shared" si="107"/>
        <v>0</v>
      </c>
      <c r="AE260" s="21">
        <f t="shared" si="107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08">+C270+C277</f>
        <v>0</v>
      </c>
      <c r="D269" s="21">
        <f t="shared" ref="D269:AE269" si="109">+D270+D277</f>
        <v>0</v>
      </c>
      <c r="E269" s="21">
        <f t="shared" si="109"/>
        <v>0</v>
      </c>
      <c r="F269" s="21">
        <f t="shared" si="109"/>
        <v>0</v>
      </c>
      <c r="G269" s="21">
        <f t="shared" si="109"/>
        <v>0</v>
      </c>
      <c r="H269" s="21">
        <f t="shared" si="109"/>
        <v>0</v>
      </c>
      <c r="I269" s="21">
        <f t="shared" si="109"/>
        <v>0</v>
      </c>
      <c r="J269" s="21">
        <f t="shared" si="109"/>
        <v>0</v>
      </c>
      <c r="K269" s="21">
        <f t="shared" si="109"/>
        <v>0</v>
      </c>
      <c r="L269" s="21">
        <f t="shared" si="109"/>
        <v>0</v>
      </c>
      <c r="M269" s="21">
        <f t="shared" si="109"/>
        <v>0</v>
      </c>
      <c r="N269" s="21">
        <f t="shared" si="109"/>
        <v>0</v>
      </c>
      <c r="O269" s="21">
        <f t="shared" si="109"/>
        <v>0</v>
      </c>
      <c r="P269" s="21">
        <f t="shared" si="109"/>
        <v>0</v>
      </c>
      <c r="Q269" s="21">
        <f t="shared" si="109"/>
        <v>0</v>
      </c>
      <c r="R269" s="21">
        <f t="shared" si="109"/>
        <v>0</v>
      </c>
      <c r="S269" s="21">
        <f t="shared" si="109"/>
        <v>0</v>
      </c>
      <c r="T269" s="21">
        <f t="shared" si="109"/>
        <v>0</v>
      </c>
      <c r="U269" s="21">
        <f t="shared" si="109"/>
        <v>0</v>
      </c>
      <c r="V269" s="21">
        <f t="shared" si="109"/>
        <v>0</v>
      </c>
      <c r="W269" s="21">
        <f t="shared" si="109"/>
        <v>0</v>
      </c>
      <c r="X269" s="21">
        <f t="shared" si="109"/>
        <v>0</v>
      </c>
      <c r="Y269" s="21">
        <f t="shared" si="109"/>
        <v>0</v>
      </c>
      <c r="Z269" s="21">
        <f t="shared" si="109"/>
        <v>0</v>
      </c>
      <c r="AA269" s="21">
        <f t="shared" si="109"/>
        <v>0</v>
      </c>
      <c r="AB269" s="21">
        <f t="shared" si="109"/>
        <v>0</v>
      </c>
      <c r="AC269" s="21">
        <f t="shared" si="109"/>
        <v>0</v>
      </c>
      <c r="AD269" s="21">
        <f t="shared" si="109"/>
        <v>0</v>
      </c>
      <c r="AE269" s="21">
        <f t="shared" si="109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0">+C271+C272+C276</f>
        <v>0</v>
      </c>
      <c r="D270" s="21">
        <f t="shared" ref="D270:AE270" si="111">+D271+D272+D276</f>
        <v>0</v>
      </c>
      <c r="E270" s="21">
        <f t="shared" si="111"/>
        <v>0</v>
      </c>
      <c r="F270" s="21">
        <f t="shared" si="111"/>
        <v>0</v>
      </c>
      <c r="G270" s="21">
        <f t="shared" si="111"/>
        <v>0</v>
      </c>
      <c r="H270" s="21">
        <f t="shared" si="111"/>
        <v>0</v>
      </c>
      <c r="I270" s="21">
        <f t="shared" si="111"/>
        <v>0</v>
      </c>
      <c r="J270" s="21">
        <f t="shared" si="111"/>
        <v>0</v>
      </c>
      <c r="K270" s="21">
        <f t="shared" si="111"/>
        <v>0</v>
      </c>
      <c r="L270" s="21">
        <f t="shared" si="111"/>
        <v>0</v>
      </c>
      <c r="M270" s="21">
        <f t="shared" si="111"/>
        <v>0</v>
      </c>
      <c r="N270" s="21">
        <f t="shared" si="111"/>
        <v>0</v>
      </c>
      <c r="O270" s="21">
        <f t="shared" si="111"/>
        <v>0</v>
      </c>
      <c r="P270" s="21">
        <f t="shared" si="111"/>
        <v>0</v>
      </c>
      <c r="Q270" s="21">
        <f t="shared" si="111"/>
        <v>0</v>
      </c>
      <c r="R270" s="21">
        <f t="shared" si="111"/>
        <v>0</v>
      </c>
      <c r="S270" s="21">
        <f t="shared" si="111"/>
        <v>0</v>
      </c>
      <c r="T270" s="21">
        <f t="shared" si="111"/>
        <v>0</v>
      </c>
      <c r="U270" s="21">
        <f t="shared" si="111"/>
        <v>0</v>
      </c>
      <c r="V270" s="21">
        <f t="shared" si="111"/>
        <v>0</v>
      </c>
      <c r="W270" s="21">
        <f t="shared" si="111"/>
        <v>0</v>
      </c>
      <c r="X270" s="21">
        <f t="shared" si="111"/>
        <v>0</v>
      </c>
      <c r="Y270" s="21">
        <f t="shared" si="111"/>
        <v>0</v>
      </c>
      <c r="Z270" s="21">
        <f t="shared" si="111"/>
        <v>0</v>
      </c>
      <c r="AA270" s="21">
        <f t="shared" si="111"/>
        <v>0</v>
      </c>
      <c r="AB270" s="21">
        <f t="shared" si="111"/>
        <v>0</v>
      </c>
      <c r="AC270" s="21">
        <f t="shared" si="111"/>
        <v>0</v>
      </c>
      <c r="AD270" s="21">
        <f t="shared" si="111"/>
        <v>0</v>
      </c>
      <c r="AE270" s="21">
        <f t="shared" si="111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2">+C273+C274+C275</f>
        <v>0</v>
      </c>
      <c r="D272" s="21">
        <f t="shared" ref="D272:AE272" si="113">+D273+D274+D275</f>
        <v>0</v>
      </c>
      <c r="E272" s="21">
        <f t="shared" si="113"/>
        <v>0</v>
      </c>
      <c r="F272" s="21">
        <f t="shared" si="113"/>
        <v>0</v>
      </c>
      <c r="G272" s="21">
        <f t="shared" si="113"/>
        <v>0</v>
      </c>
      <c r="H272" s="21">
        <f t="shared" si="113"/>
        <v>0</v>
      </c>
      <c r="I272" s="21">
        <f t="shared" si="113"/>
        <v>0</v>
      </c>
      <c r="J272" s="21">
        <f t="shared" si="113"/>
        <v>0</v>
      </c>
      <c r="K272" s="21">
        <f t="shared" si="113"/>
        <v>0</v>
      </c>
      <c r="L272" s="21">
        <f t="shared" si="113"/>
        <v>0</v>
      </c>
      <c r="M272" s="21">
        <f t="shared" si="113"/>
        <v>0</v>
      </c>
      <c r="N272" s="21">
        <f t="shared" si="113"/>
        <v>0</v>
      </c>
      <c r="O272" s="21">
        <f t="shared" si="113"/>
        <v>0</v>
      </c>
      <c r="P272" s="21">
        <f t="shared" si="113"/>
        <v>0</v>
      </c>
      <c r="Q272" s="21">
        <f t="shared" si="113"/>
        <v>0</v>
      </c>
      <c r="R272" s="21">
        <f t="shared" si="113"/>
        <v>0</v>
      </c>
      <c r="S272" s="21">
        <f t="shared" si="113"/>
        <v>0</v>
      </c>
      <c r="T272" s="21">
        <f t="shared" si="113"/>
        <v>0</v>
      </c>
      <c r="U272" s="21">
        <f t="shared" si="113"/>
        <v>0</v>
      </c>
      <c r="V272" s="21">
        <f t="shared" si="113"/>
        <v>0</v>
      </c>
      <c r="W272" s="21">
        <f t="shared" si="113"/>
        <v>0</v>
      </c>
      <c r="X272" s="21">
        <f t="shared" si="113"/>
        <v>0</v>
      </c>
      <c r="Y272" s="21">
        <f t="shared" si="113"/>
        <v>0</v>
      </c>
      <c r="Z272" s="21">
        <f t="shared" si="113"/>
        <v>0</v>
      </c>
      <c r="AA272" s="21">
        <f t="shared" si="113"/>
        <v>0</v>
      </c>
      <c r="AB272" s="21">
        <f t="shared" si="113"/>
        <v>0</v>
      </c>
      <c r="AC272" s="21">
        <f t="shared" si="113"/>
        <v>0</v>
      </c>
      <c r="AD272" s="21">
        <f t="shared" si="113"/>
        <v>0</v>
      </c>
      <c r="AE272" s="21">
        <f t="shared" si="113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4">+C278+C279+C283+C284+C285</f>
        <v>0</v>
      </c>
      <c r="D277" s="21">
        <f t="shared" ref="D277:AE277" si="115">+D278+D279+D283+D284+D285</f>
        <v>0</v>
      </c>
      <c r="E277" s="21">
        <f t="shared" si="115"/>
        <v>0</v>
      </c>
      <c r="F277" s="21">
        <f t="shared" si="115"/>
        <v>0</v>
      </c>
      <c r="G277" s="21">
        <f t="shared" si="115"/>
        <v>0</v>
      </c>
      <c r="H277" s="21">
        <f t="shared" si="115"/>
        <v>0</v>
      </c>
      <c r="I277" s="21">
        <f t="shared" si="115"/>
        <v>0</v>
      </c>
      <c r="J277" s="21">
        <f t="shared" si="115"/>
        <v>0</v>
      </c>
      <c r="K277" s="21">
        <f t="shared" si="115"/>
        <v>0</v>
      </c>
      <c r="L277" s="21">
        <f t="shared" si="115"/>
        <v>0</v>
      </c>
      <c r="M277" s="21">
        <f t="shared" si="115"/>
        <v>0</v>
      </c>
      <c r="N277" s="21">
        <f t="shared" si="115"/>
        <v>0</v>
      </c>
      <c r="O277" s="21">
        <f t="shared" si="115"/>
        <v>0</v>
      </c>
      <c r="P277" s="21">
        <f t="shared" si="115"/>
        <v>0</v>
      </c>
      <c r="Q277" s="21">
        <f t="shared" si="115"/>
        <v>0</v>
      </c>
      <c r="R277" s="21">
        <f t="shared" si="115"/>
        <v>0</v>
      </c>
      <c r="S277" s="21">
        <f t="shared" si="115"/>
        <v>0</v>
      </c>
      <c r="T277" s="21">
        <f t="shared" si="115"/>
        <v>0</v>
      </c>
      <c r="U277" s="21">
        <f t="shared" si="115"/>
        <v>0</v>
      </c>
      <c r="V277" s="21">
        <f t="shared" si="115"/>
        <v>0</v>
      </c>
      <c r="W277" s="21">
        <f t="shared" si="115"/>
        <v>0</v>
      </c>
      <c r="X277" s="21">
        <f t="shared" si="115"/>
        <v>0</v>
      </c>
      <c r="Y277" s="21">
        <f t="shared" si="115"/>
        <v>0</v>
      </c>
      <c r="Z277" s="21">
        <f t="shared" si="115"/>
        <v>0</v>
      </c>
      <c r="AA277" s="21">
        <f t="shared" si="115"/>
        <v>0</v>
      </c>
      <c r="AB277" s="21">
        <f t="shared" si="115"/>
        <v>0</v>
      </c>
      <c r="AC277" s="21">
        <f t="shared" si="115"/>
        <v>0</v>
      </c>
      <c r="AD277" s="21">
        <f t="shared" si="115"/>
        <v>0</v>
      </c>
      <c r="AE277" s="21">
        <f t="shared" si="11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6">+C280+C281+C282</f>
        <v>0</v>
      </c>
      <c r="D279" s="21">
        <f t="shared" ref="D279:AE279" si="117">+D280+D281+D282</f>
        <v>0</v>
      </c>
      <c r="E279" s="21">
        <f t="shared" si="117"/>
        <v>0</v>
      </c>
      <c r="F279" s="21">
        <f t="shared" si="117"/>
        <v>0</v>
      </c>
      <c r="G279" s="21">
        <f t="shared" si="117"/>
        <v>0</v>
      </c>
      <c r="H279" s="21">
        <f t="shared" si="117"/>
        <v>0</v>
      </c>
      <c r="I279" s="21">
        <f t="shared" si="117"/>
        <v>0</v>
      </c>
      <c r="J279" s="21">
        <f t="shared" si="117"/>
        <v>0</v>
      </c>
      <c r="K279" s="21">
        <f t="shared" si="117"/>
        <v>0</v>
      </c>
      <c r="L279" s="21">
        <f t="shared" si="117"/>
        <v>0</v>
      </c>
      <c r="M279" s="21">
        <f t="shared" si="117"/>
        <v>0</v>
      </c>
      <c r="N279" s="21">
        <f t="shared" si="117"/>
        <v>0</v>
      </c>
      <c r="O279" s="21">
        <f t="shared" si="117"/>
        <v>0</v>
      </c>
      <c r="P279" s="21">
        <f t="shared" si="117"/>
        <v>0</v>
      </c>
      <c r="Q279" s="21">
        <f t="shared" si="117"/>
        <v>0</v>
      </c>
      <c r="R279" s="21">
        <f t="shared" si="117"/>
        <v>0</v>
      </c>
      <c r="S279" s="21">
        <f t="shared" si="117"/>
        <v>0</v>
      </c>
      <c r="T279" s="21">
        <f t="shared" si="117"/>
        <v>0</v>
      </c>
      <c r="U279" s="21">
        <f t="shared" si="117"/>
        <v>0</v>
      </c>
      <c r="V279" s="21">
        <f t="shared" si="117"/>
        <v>0</v>
      </c>
      <c r="W279" s="21">
        <f t="shared" si="117"/>
        <v>0</v>
      </c>
      <c r="X279" s="21">
        <f t="shared" si="117"/>
        <v>0</v>
      </c>
      <c r="Y279" s="21">
        <f t="shared" si="117"/>
        <v>0</v>
      </c>
      <c r="Z279" s="21">
        <f t="shared" si="117"/>
        <v>0</v>
      </c>
      <c r="AA279" s="21">
        <f t="shared" si="117"/>
        <v>0</v>
      </c>
      <c r="AB279" s="21">
        <f t="shared" si="117"/>
        <v>0</v>
      </c>
      <c r="AC279" s="21">
        <f t="shared" si="117"/>
        <v>0</v>
      </c>
      <c r="AD279" s="21">
        <f t="shared" si="117"/>
        <v>0</v>
      </c>
      <c r="AE279" s="21">
        <f t="shared" si="117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18">+C288+C289+C290</f>
        <v>0.49157682413841075</v>
      </c>
      <c r="D287" s="21">
        <f t="shared" ref="D287:AE287" si="119">+D288+D289+D290</f>
        <v>0.48027535804475763</v>
      </c>
      <c r="E287" s="21">
        <f t="shared" si="119"/>
        <v>0.46677394021620555</v>
      </c>
      <c r="F287" s="21">
        <f t="shared" si="119"/>
        <v>0.4296592751539281</v>
      </c>
      <c r="G287" s="21">
        <f t="shared" si="119"/>
        <v>0.41534751262221004</v>
      </c>
      <c r="H287" s="21">
        <f t="shared" si="119"/>
        <v>0.40810723976313856</v>
      </c>
      <c r="I287" s="21">
        <f t="shared" si="119"/>
        <v>0.38278292131899749</v>
      </c>
      <c r="J287" s="21">
        <f t="shared" si="119"/>
        <v>0.37273301579590939</v>
      </c>
      <c r="K287" s="21">
        <f t="shared" si="119"/>
        <v>0.35769093891930237</v>
      </c>
      <c r="L287" s="21">
        <f t="shared" si="119"/>
        <v>0.31538274450187476</v>
      </c>
      <c r="M287" s="21">
        <f t="shared" si="119"/>
        <v>0.2928671796228276</v>
      </c>
      <c r="N287" s="21">
        <f t="shared" si="119"/>
        <v>0.28369526741992113</v>
      </c>
      <c r="O287" s="21">
        <f t="shared" si="119"/>
        <v>0.26924196589913574</v>
      </c>
      <c r="P287" s="21">
        <f t="shared" si="119"/>
        <v>0.25390493220194948</v>
      </c>
      <c r="Q287" s="21">
        <f t="shared" si="119"/>
        <v>0.23935996465476347</v>
      </c>
      <c r="R287" s="21">
        <f t="shared" si="119"/>
        <v>0.22212906828830847</v>
      </c>
      <c r="S287" s="21">
        <f t="shared" si="119"/>
        <v>0.1979033681254026</v>
      </c>
      <c r="T287" s="21">
        <f t="shared" si="119"/>
        <v>0.17453554562657569</v>
      </c>
      <c r="U287" s="21">
        <f t="shared" si="119"/>
        <v>0.16200889774701921</v>
      </c>
      <c r="V287" s="21">
        <f t="shared" si="119"/>
        <v>0.14829542093789552</v>
      </c>
      <c r="W287" s="21">
        <f t="shared" si="119"/>
        <v>0.13167104326814377</v>
      </c>
      <c r="X287" s="21">
        <f t="shared" si="119"/>
        <v>0.13367663805299368</v>
      </c>
      <c r="Y287" s="21">
        <f t="shared" si="119"/>
        <v>0.13149411894767019</v>
      </c>
      <c r="Z287" s="21">
        <f t="shared" si="119"/>
        <v>0.12958279521142091</v>
      </c>
      <c r="AA287" s="21">
        <f t="shared" si="119"/>
        <v>0.13192600971756674</v>
      </c>
      <c r="AB287" s="21">
        <f t="shared" si="119"/>
        <v>0.1322421024429056</v>
      </c>
      <c r="AC287" s="21">
        <f t="shared" si="119"/>
        <v>0.12903631252736805</v>
      </c>
      <c r="AD287" s="21">
        <f t="shared" si="119"/>
        <v>0.12840600484451001</v>
      </c>
      <c r="AE287" s="21">
        <f t="shared" si="119"/>
        <v>0.12754328363436604</v>
      </c>
    </row>
    <row r="288" spans="1:31" x14ac:dyDescent="0.2">
      <c r="A288" s="80" t="s">
        <v>534</v>
      </c>
      <c r="B288" s="4" t="s">
        <v>798</v>
      </c>
      <c r="C288" s="27">
        <v>0.10487625277041088</v>
      </c>
      <c r="D288" s="27">
        <v>9.9991588116186234E-2</v>
      </c>
      <c r="E288" s="27">
        <v>9.0949765163062773E-2</v>
      </c>
      <c r="F288" s="27">
        <v>6.0058934268213827E-2</v>
      </c>
      <c r="G288" s="27">
        <v>5.3727971858781538E-2</v>
      </c>
      <c r="H288" s="27">
        <v>5.6218743280281536E-2</v>
      </c>
      <c r="I288" s="27">
        <v>4.239093529488331E-2</v>
      </c>
      <c r="J288" s="27">
        <v>4.8161480508709484E-2</v>
      </c>
      <c r="K288" s="27">
        <v>5.1717626957188095E-2</v>
      </c>
      <c r="L288" s="27">
        <v>2.36782835230177E-2</v>
      </c>
      <c r="M288" s="27">
        <v>1.8942849865399024E-2</v>
      </c>
      <c r="N288" s="27">
        <v>2.1030662478263986E-2</v>
      </c>
      <c r="O288" s="27">
        <v>1.9375656887507177E-2</v>
      </c>
      <c r="P288" s="27">
        <v>1.855730842360661E-2</v>
      </c>
      <c r="Q288" s="27">
        <v>1.8668729925963457E-2</v>
      </c>
      <c r="R288" s="27">
        <v>1.8647048325058473E-2</v>
      </c>
      <c r="S288" s="27">
        <v>1.2053484607002573E-2</v>
      </c>
      <c r="T288" s="27">
        <v>6.4412727903256752E-3</v>
      </c>
      <c r="U288" s="27">
        <v>1.02690495842192E-2</v>
      </c>
      <c r="V288" s="27">
        <v>1.4145821827645519E-2</v>
      </c>
      <c r="W288" s="27">
        <v>1.589673088964369E-2</v>
      </c>
      <c r="X288" s="27">
        <v>1.7388296677493666E-2</v>
      </c>
      <c r="Y288" s="27">
        <v>1.4642979690170177E-2</v>
      </c>
      <c r="Z288" s="27">
        <v>1.2538733839420897E-2</v>
      </c>
      <c r="AA288" s="27">
        <v>1.2813289710066719E-2</v>
      </c>
      <c r="AB288" s="27">
        <v>1.1946154806905605E-2</v>
      </c>
      <c r="AC288" s="27">
        <v>7.3501884998680512E-3</v>
      </c>
      <c r="AD288" s="27">
        <v>5.8722609745099951E-3</v>
      </c>
      <c r="AE288" s="27">
        <v>4.1619199218660445E-3</v>
      </c>
    </row>
    <row r="289" spans="1:31" x14ac:dyDescent="0.2">
      <c r="A289" s="80" t="s">
        <v>535</v>
      </c>
      <c r="B289" s="4" t="s">
        <v>799</v>
      </c>
      <c r="C289" s="27">
        <v>0.3867005713679999</v>
      </c>
      <c r="D289" s="27">
        <v>0.38028376992857138</v>
      </c>
      <c r="E289" s="27">
        <v>0.37582417505314281</v>
      </c>
      <c r="F289" s="27">
        <v>0.36960034088571425</v>
      </c>
      <c r="G289" s="27">
        <v>0.3616195407634285</v>
      </c>
      <c r="H289" s="27">
        <v>0.35188849648285703</v>
      </c>
      <c r="I289" s="27">
        <v>0.34039198602411419</v>
      </c>
      <c r="J289" s="27">
        <v>0.3245715352871999</v>
      </c>
      <c r="K289" s="27">
        <v>0.30597331196211425</v>
      </c>
      <c r="L289" s="27">
        <v>0.29170446097885705</v>
      </c>
      <c r="M289" s="27">
        <v>0.27392432975742859</v>
      </c>
      <c r="N289" s="27">
        <v>0.26266460494165716</v>
      </c>
      <c r="O289" s="27">
        <v>0.24986630901162857</v>
      </c>
      <c r="P289" s="27">
        <v>0.23534762377834287</v>
      </c>
      <c r="Q289" s="27">
        <v>0.22069123472880001</v>
      </c>
      <c r="R289" s="27">
        <v>0.20348201996324999</v>
      </c>
      <c r="S289" s="27">
        <v>0.18584988351840004</v>
      </c>
      <c r="T289" s="27">
        <v>0.16809427283625003</v>
      </c>
      <c r="U289" s="27">
        <v>0.15173984816280001</v>
      </c>
      <c r="V289" s="27">
        <v>0.13414959911025001</v>
      </c>
      <c r="W289" s="27">
        <v>0.11577431237850007</v>
      </c>
      <c r="X289" s="27">
        <v>0.11628834137550001</v>
      </c>
      <c r="Y289" s="27">
        <v>0.11685113925750001</v>
      </c>
      <c r="Z289" s="27">
        <v>0.11704406137200002</v>
      </c>
      <c r="AA289" s="27">
        <v>0.11911272000750002</v>
      </c>
      <c r="AB289" s="27">
        <v>0.120295947636</v>
      </c>
      <c r="AC289" s="27">
        <v>0.12168612402750001</v>
      </c>
      <c r="AD289" s="27">
        <v>0.12253374387</v>
      </c>
      <c r="AE289" s="27">
        <v>0.12338136371249998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0">+C292+C293</f>
        <v>0</v>
      </c>
      <c r="D291" s="21">
        <f t="shared" ref="D291:AE291" si="121">+D292+D293</f>
        <v>0</v>
      </c>
      <c r="E291" s="21">
        <f t="shared" si="121"/>
        <v>0</v>
      </c>
      <c r="F291" s="21">
        <f t="shared" si="121"/>
        <v>0</v>
      </c>
      <c r="G291" s="21">
        <f t="shared" si="121"/>
        <v>0</v>
      </c>
      <c r="H291" s="21">
        <f t="shared" si="121"/>
        <v>0</v>
      </c>
      <c r="I291" s="21">
        <f t="shared" si="121"/>
        <v>0</v>
      </c>
      <c r="J291" s="21">
        <f t="shared" si="121"/>
        <v>0</v>
      </c>
      <c r="K291" s="21">
        <f t="shared" si="121"/>
        <v>0</v>
      </c>
      <c r="L291" s="21">
        <f t="shared" si="121"/>
        <v>0</v>
      </c>
      <c r="M291" s="21">
        <f t="shared" si="121"/>
        <v>0</v>
      </c>
      <c r="N291" s="21">
        <f t="shared" si="121"/>
        <v>0</v>
      </c>
      <c r="O291" s="21">
        <f t="shared" si="121"/>
        <v>0</v>
      </c>
      <c r="P291" s="21">
        <f t="shared" si="121"/>
        <v>0</v>
      </c>
      <c r="Q291" s="21">
        <f t="shared" si="121"/>
        <v>0</v>
      </c>
      <c r="R291" s="21">
        <f t="shared" si="121"/>
        <v>0</v>
      </c>
      <c r="S291" s="21">
        <f t="shared" si="121"/>
        <v>0</v>
      </c>
      <c r="T291" s="21">
        <f t="shared" si="121"/>
        <v>0</v>
      </c>
      <c r="U291" s="21">
        <f t="shared" si="121"/>
        <v>0</v>
      </c>
      <c r="V291" s="21">
        <f t="shared" si="121"/>
        <v>0</v>
      </c>
      <c r="W291" s="21">
        <f t="shared" si="121"/>
        <v>0</v>
      </c>
      <c r="X291" s="21">
        <f t="shared" si="121"/>
        <v>0</v>
      </c>
      <c r="Y291" s="21">
        <f t="shared" si="121"/>
        <v>0</v>
      </c>
      <c r="Z291" s="21">
        <f t="shared" si="121"/>
        <v>0</v>
      </c>
      <c r="AA291" s="21">
        <f t="shared" si="121"/>
        <v>0</v>
      </c>
      <c r="AB291" s="21">
        <f t="shared" si="121"/>
        <v>0</v>
      </c>
      <c r="AC291" s="21">
        <f t="shared" si="121"/>
        <v>0</v>
      </c>
      <c r="AD291" s="21">
        <f t="shared" si="121"/>
        <v>0</v>
      </c>
      <c r="AE291" s="21">
        <f t="shared" si="12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2">+C298+C383+C391+C399+C407+C415+C423+C424</f>
        <v>3.4720505234277763E-2</v>
      </c>
      <c r="D297" s="28">
        <f t="shared" ref="D297:AE297" si="123">+D298+D383+D391+D399+D407+D415+D423+D424</f>
        <v>0.15315939686169566</v>
      </c>
      <c r="E297" s="28">
        <f t="shared" si="123"/>
        <v>0.13638698469008656</v>
      </c>
      <c r="F297" s="28">
        <f t="shared" si="123"/>
        <v>0.1385818577356511</v>
      </c>
      <c r="G297" s="28">
        <f t="shared" si="123"/>
        <v>0.29956919867533782</v>
      </c>
      <c r="H297" s="28">
        <f t="shared" si="123"/>
        <v>5.6342856224309901E-2</v>
      </c>
      <c r="I297" s="28">
        <f t="shared" si="123"/>
        <v>3.4169547196770664E-2</v>
      </c>
      <c r="J297" s="28">
        <f t="shared" si="123"/>
        <v>4.9879446565633347E-2</v>
      </c>
      <c r="K297" s="28">
        <f t="shared" si="123"/>
        <v>3.4656948586944084E-2</v>
      </c>
      <c r="L297" s="28">
        <f t="shared" si="123"/>
        <v>9.8404638842176151E-2</v>
      </c>
      <c r="M297" s="28">
        <f t="shared" si="123"/>
        <v>6.542644074116355E-2</v>
      </c>
      <c r="N297" s="28">
        <f t="shared" si="123"/>
        <v>6.2063857862823812E-2</v>
      </c>
      <c r="O297" s="28">
        <f t="shared" si="123"/>
        <v>8.6106753990738152E-2</v>
      </c>
      <c r="P297" s="28">
        <f t="shared" si="123"/>
        <v>0.2332044719618192</v>
      </c>
      <c r="Q297" s="28">
        <f t="shared" si="123"/>
        <v>0.14757106847651857</v>
      </c>
      <c r="R297" s="28">
        <f t="shared" si="123"/>
        <v>0.14723344753503642</v>
      </c>
      <c r="S297" s="28">
        <f t="shared" si="123"/>
        <v>5.1198902051084225E-2</v>
      </c>
      <c r="T297" s="28">
        <f t="shared" si="123"/>
        <v>6.2679085364187939E-2</v>
      </c>
      <c r="U297" s="28">
        <f t="shared" si="123"/>
        <v>3.6918161525451229E-2</v>
      </c>
      <c r="V297" s="28">
        <f t="shared" si="123"/>
        <v>0.28989558702328544</v>
      </c>
      <c r="W297" s="28">
        <f t="shared" si="123"/>
        <v>0.32899914397800328</v>
      </c>
      <c r="X297" s="28">
        <f t="shared" si="123"/>
        <v>0.15711625453400646</v>
      </c>
      <c r="Y297" s="28">
        <f t="shared" si="123"/>
        <v>2.9354626098701764E-2</v>
      </c>
      <c r="Z297" s="28">
        <f t="shared" si="123"/>
        <v>2.1802770760397865E-2</v>
      </c>
      <c r="AA297" s="28">
        <f t="shared" si="123"/>
        <v>0.8142057520824838</v>
      </c>
      <c r="AB297" s="28">
        <f t="shared" si="123"/>
        <v>6.6530925291179377E-2</v>
      </c>
      <c r="AC297" s="28">
        <f t="shared" si="123"/>
        <v>5.8665101967190277E-2</v>
      </c>
      <c r="AD297" s="28">
        <f t="shared" si="123"/>
        <v>1.695780299023657</v>
      </c>
      <c r="AE297" s="28">
        <f t="shared" si="123"/>
        <v>6.4663545715412718E-2</v>
      </c>
    </row>
    <row r="298" spans="1:31" x14ac:dyDescent="0.2">
      <c r="A298" s="9" t="s">
        <v>549</v>
      </c>
      <c r="B298" s="4" t="s">
        <v>550</v>
      </c>
      <c r="C298" s="21">
        <f t="shared" ref="C298" si="124">+C299+C367</f>
        <v>3.1829349960098466E-2</v>
      </c>
      <c r="D298" s="21">
        <f t="shared" ref="D298:AE298" si="125">+D299+D367</f>
        <v>0.14465593195226456</v>
      </c>
      <c r="E298" s="21">
        <f t="shared" si="125"/>
        <v>0.12051259441214915</v>
      </c>
      <c r="F298" s="21">
        <f t="shared" si="125"/>
        <v>0.11615660825318902</v>
      </c>
      <c r="G298" s="21">
        <f t="shared" si="125"/>
        <v>0.28111971971305261</v>
      </c>
      <c r="H298" s="21">
        <f t="shared" si="125"/>
        <v>4.9235583458951529E-2</v>
      </c>
      <c r="I298" s="21">
        <f t="shared" si="125"/>
        <v>3.1112027461112954E-2</v>
      </c>
      <c r="J298" s="21">
        <f t="shared" si="125"/>
        <v>4.5523017036090282E-2</v>
      </c>
      <c r="K298" s="21">
        <f t="shared" si="125"/>
        <v>2.9934795726478891E-2</v>
      </c>
      <c r="L298" s="21">
        <f t="shared" si="125"/>
        <v>9.6202917142453381E-2</v>
      </c>
      <c r="M298" s="21">
        <f t="shared" si="125"/>
        <v>6.1894112398354219E-2</v>
      </c>
      <c r="N298" s="21">
        <f t="shared" si="125"/>
        <v>5.6991578092338173E-2</v>
      </c>
      <c r="O298" s="21">
        <f t="shared" si="125"/>
        <v>8.0993187505295272E-2</v>
      </c>
      <c r="P298" s="21">
        <f t="shared" si="125"/>
        <v>0.2208409942538192</v>
      </c>
      <c r="Q298" s="21">
        <f t="shared" si="125"/>
        <v>0.13729514337251858</v>
      </c>
      <c r="R298" s="21">
        <f t="shared" si="125"/>
        <v>0.13605961443903644</v>
      </c>
      <c r="S298" s="21">
        <f t="shared" si="125"/>
        <v>4.5195010063084226E-2</v>
      </c>
      <c r="T298" s="21">
        <f t="shared" si="125"/>
        <v>5.9610942580187939E-2</v>
      </c>
      <c r="U298" s="21">
        <f t="shared" si="125"/>
        <v>3.5425142381451231E-2</v>
      </c>
      <c r="V298" s="21">
        <f t="shared" si="125"/>
        <v>0.28445934087128544</v>
      </c>
      <c r="W298" s="21">
        <f t="shared" si="125"/>
        <v>0.30633886568600333</v>
      </c>
      <c r="X298" s="21">
        <f t="shared" si="125"/>
        <v>0.13755676880600648</v>
      </c>
      <c r="Y298" s="21">
        <f t="shared" si="125"/>
        <v>2.4220319226701762E-2</v>
      </c>
      <c r="Z298" s="21">
        <f t="shared" si="125"/>
        <v>1.8196652024397866E-2</v>
      </c>
      <c r="AA298" s="21">
        <f t="shared" si="125"/>
        <v>0.77512017613848383</v>
      </c>
      <c r="AB298" s="21">
        <f t="shared" si="125"/>
        <v>6.0113504919179377E-2</v>
      </c>
      <c r="AC298" s="21">
        <f t="shared" si="125"/>
        <v>5.1212950779190275E-2</v>
      </c>
      <c r="AD298" s="21">
        <f t="shared" si="125"/>
        <v>1.587114017207657</v>
      </c>
      <c r="AE298" s="21">
        <f t="shared" si="125"/>
        <v>5.8125403572212714E-2</v>
      </c>
    </row>
    <row r="299" spans="1:31" x14ac:dyDescent="0.2">
      <c r="A299" s="9" t="s">
        <v>551</v>
      </c>
      <c r="B299" s="4" t="s">
        <v>552</v>
      </c>
      <c r="C299" s="21">
        <f t="shared" ref="C299" si="126">+C300+C349+C364</f>
        <v>3.1829349960098466E-2</v>
      </c>
      <c r="D299" s="21">
        <f t="shared" ref="D299:AE299" si="127">+D300+D349+D364</f>
        <v>0.14465593195226456</v>
      </c>
      <c r="E299" s="21">
        <f t="shared" si="127"/>
        <v>0.12051259441214915</v>
      </c>
      <c r="F299" s="21">
        <f t="shared" si="127"/>
        <v>0.11615660825318902</v>
      </c>
      <c r="G299" s="21">
        <f t="shared" si="127"/>
        <v>0.28111971971305261</v>
      </c>
      <c r="H299" s="21">
        <f t="shared" si="127"/>
        <v>4.9235583458951529E-2</v>
      </c>
      <c r="I299" s="21">
        <f t="shared" si="127"/>
        <v>3.1112027461112954E-2</v>
      </c>
      <c r="J299" s="21">
        <f t="shared" si="127"/>
        <v>4.5523017036090282E-2</v>
      </c>
      <c r="K299" s="21">
        <f t="shared" si="127"/>
        <v>2.9934795726478891E-2</v>
      </c>
      <c r="L299" s="21">
        <f t="shared" si="127"/>
        <v>9.6202917142453381E-2</v>
      </c>
      <c r="M299" s="21">
        <f t="shared" si="127"/>
        <v>6.1894112398354219E-2</v>
      </c>
      <c r="N299" s="21">
        <f t="shared" si="127"/>
        <v>5.6991578092338173E-2</v>
      </c>
      <c r="O299" s="21">
        <f t="shared" si="127"/>
        <v>8.0993187505295272E-2</v>
      </c>
      <c r="P299" s="21">
        <f t="shared" si="127"/>
        <v>0.2208409942538192</v>
      </c>
      <c r="Q299" s="21">
        <f t="shared" si="127"/>
        <v>0.13729514337251858</v>
      </c>
      <c r="R299" s="21">
        <f t="shared" si="127"/>
        <v>0.13605961443903644</v>
      </c>
      <c r="S299" s="21">
        <f t="shared" si="127"/>
        <v>4.5195010063084226E-2</v>
      </c>
      <c r="T299" s="21">
        <f t="shared" si="127"/>
        <v>5.9610942580187939E-2</v>
      </c>
      <c r="U299" s="21">
        <f t="shared" si="127"/>
        <v>3.5425142381451231E-2</v>
      </c>
      <c r="V299" s="21">
        <f t="shared" si="127"/>
        <v>0.28445934087128544</v>
      </c>
      <c r="W299" s="21">
        <f t="shared" si="127"/>
        <v>0.30633886568600333</v>
      </c>
      <c r="X299" s="21">
        <f t="shared" si="127"/>
        <v>0.13755676880600648</v>
      </c>
      <c r="Y299" s="21">
        <f t="shared" si="127"/>
        <v>2.4220319226701762E-2</v>
      </c>
      <c r="Z299" s="21">
        <f t="shared" si="127"/>
        <v>1.8196652024397866E-2</v>
      </c>
      <c r="AA299" s="21">
        <f t="shared" si="127"/>
        <v>0.77512017613848383</v>
      </c>
      <c r="AB299" s="21">
        <f t="shared" si="127"/>
        <v>6.0113504919179377E-2</v>
      </c>
      <c r="AC299" s="21">
        <f t="shared" si="127"/>
        <v>5.1212950779190275E-2</v>
      </c>
      <c r="AD299" s="21">
        <f t="shared" si="127"/>
        <v>1.587114017207657</v>
      </c>
      <c r="AE299" s="21">
        <f t="shared" si="127"/>
        <v>5.8125403572212714E-2</v>
      </c>
    </row>
    <row r="300" spans="1:31" x14ac:dyDescent="0.2">
      <c r="A300" s="9" t="s">
        <v>553</v>
      </c>
      <c r="B300" s="4" t="s">
        <v>554</v>
      </c>
      <c r="C300" s="21">
        <f t="shared" ref="C300" si="128">+C301+C341</f>
        <v>0</v>
      </c>
      <c r="D300" s="21">
        <f t="shared" ref="D300:AE300" si="129">+D301+D341</f>
        <v>0</v>
      </c>
      <c r="E300" s="21">
        <f t="shared" si="129"/>
        <v>0</v>
      </c>
      <c r="F300" s="21">
        <f t="shared" si="129"/>
        <v>0</v>
      </c>
      <c r="G300" s="21">
        <f t="shared" si="129"/>
        <v>0</v>
      </c>
      <c r="H300" s="21">
        <f t="shared" si="129"/>
        <v>0</v>
      </c>
      <c r="I300" s="21">
        <f t="shared" si="129"/>
        <v>0</v>
      </c>
      <c r="J300" s="21">
        <f t="shared" si="129"/>
        <v>0</v>
      </c>
      <c r="K300" s="21">
        <f t="shared" si="129"/>
        <v>0</v>
      </c>
      <c r="L300" s="21">
        <f t="shared" si="129"/>
        <v>0</v>
      </c>
      <c r="M300" s="21">
        <f t="shared" si="129"/>
        <v>0</v>
      </c>
      <c r="N300" s="21">
        <f t="shared" si="129"/>
        <v>0</v>
      </c>
      <c r="O300" s="21">
        <f t="shared" si="129"/>
        <v>0</v>
      </c>
      <c r="P300" s="21">
        <f t="shared" si="129"/>
        <v>0</v>
      </c>
      <c r="Q300" s="21">
        <f t="shared" si="129"/>
        <v>0</v>
      </c>
      <c r="R300" s="21">
        <f t="shared" si="129"/>
        <v>0</v>
      </c>
      <c r="S300" s="21">
        <f t="shared" si="129"/>
        <v>0</v>
      </c>
      <c r="T300" s="21">
        <f t="shared" si="129"/>
        <v>0</v>
      </c>
      <c r="U300" s="21">
        <f t="shared" si="129"/>
        <v>0</v>
      </c>
      <c r="V300" s="21">
        <f t="shared" si="129"/>
        <v>0</v>
      </c>
      <c r="W300" s="21">
        <f t="shared" si="129"/>
        <v>0</v>
      </c>
      <c r="X300" s="21">
        <f t="shared" si="129"/>
        <v>0</v>
      </c>
      <c r="Y300" s="21">
        <f t="shared" si="129"/>
        <v>0</v>
      </c>
      <c r="Z300" s="21">
        <f t="shared" si="129"/>
        <v>0</v>
      </c>
      <c r="AA300" s="21">
        <f t="shared" si="129"/>
        <v>0</v>
      </c>
      <c r="AB300" s="21">
        <f t="shared" si="129"/>
        <v>0</v>
      </c>
      <c r="AC300" s="21">
        <f t="shared" si="129"/>
        <v>0</v>
      </c>
      <c r="AD300" s="21">
        <f t="shared" si="129"/>
        <v>0</v>
      </c>
      <c r="AE300" s="21">
        <f t="shared" si="129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0">+C302+C315+C328</f>
        <v>0</v>
      </c>
      <c r="D301" s="21">
        <f t="shared" ref="D301:AE301" si="131">+D302+D315+D328</f>
        <v>0</v>
      </c>
      <c r="E301" s="21">
        <f t="shared" si="131"/>
        <v>0</v>
      </c>
      <c r="F301" s="21">
        <f t="shared" si="131"/>
        <v>0</v>
      </c>
      <c r="G301" s="21">
        <f t="shared" si="131"/>
        <v>0</v>
      </c>
      <c r="H301" s="21">
        <f t="shared" si="131"/>
        <v>0</v>
      </c>
      <c r="I301" s="21">
        <f t="shared" si="131"/>
        <v>0</v>
      </c>
      <c r="J301" s="21">
        <f t="shared" si="131"/>
        <v>0</v>
      </c>
      <c r="K301" s="21">
        <f t="shared" si="131"/>
        <v>0</v>
      </c>
      <c r="L301" s="21">
        <f t="shared" si="131"/>
        <v>0</v>
      </c>
      <c r="M301" s="21">
        <f t="shared" si="131"/>
        <v>0</v>
      </c>
      <c r="N301" s="21">
        <f t="shared" si="131"/>
        <v>0</v>
      </c>
      <c r="O301" s="21">
        <f t="shared" si="131"/>
        <v>0</v>
      </c>
      <c r="P301" s="21">
        <f t="shared" si="131"/>
        <v>0</v>
      </c>
      <c r="Q301" s="21">
        <f t="shared" si="131"/>
        <v>0</v>
      </c>
      <c r="R301" s="21">
        <f t="shared" si="131"/>
        <v>0</v>
      </c>
      <c r="S301" s="21">
        <f t="shared" si="131"/>
        <v>0</v>
      </c>
      <c r="T301" s="21">
        <f t="shared" si="131"/>
        <v>0</v>
      </c>
      <c r="U301" s="21">
        <f t="shared" si="131"/>
        <v>0</v>
      </c>
      <c r="V301" s="21">
        <f t="shared" si="131"/>
        <v>0</v>
      </c>
      <c r="W301" s="21">
        <f t="shared" si="131"/>
        <v>0</v>
      </c>
      <c r="X301" s="21">
        <f t="shared" si="131"/>
        <v>0</v>
      </c>
      <c r="Y301" s="21">
        <f t="shared" si="131"/>
        <v>0</v>
      </c>
      <c r="Z301" s="21">
        <f t="shared" si="131"/>
        <v>0</v>
      </c>
      <c r="AA301" s="21">
        <f t="shared" si="131"/>
        <v>0</v>
      </c>
      <c r="AB301" s="21">
        <f t="shared" si="131"/>
        <v>0</v>
      </c>
      <c r="AC301" s="21">
        <f t="shared" si="131"/>
        <v>0</v>
      </c>
      <c r="AD301" s="21">
        <f t="shared" si="131"/>
        <v>0</v>
      </c>
      <c r="AE301" s="21">
        <f t="shared" si="131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2">+C303+C304+C305+C306+C307+C308+C309+C310+C311+C312+C313+C314</f>
        <v>0</v>
      </c>
      <c r="D302" s="21">
        <f t="shared" ref="D302:AE302" si="133">+D303+D304+D305+D306+D307+D308+D309+D310+D311+D312+D313+D314</f>
        <v>0</v>
      </c>
      <c r="E302" s="21">
        <f t="shared" si="133"/>
        <v>0</v>
      </c>
      <c r="F302" s="21">
        <f t="shared" si="133"/>
        <v>0</v>
      </c>
      <c r="G302" s="21">
        <f t="shared" si="133"/>
        <v>0</v>
      </c>
      <c r="H302" s="21">
        <f t="shared" si="133"/>
        <v>0</v>
      </c>
      <c r="I302" s="21">
        <f t="shared" si="133"/>
        <v>0</v>
      </c>
      <c r="J302" s="21">
        <f t="shared" si="133"/>
        <v>0</v>
      </c>
      <c r="K302" s="21">
        <f t="shared" si="133"/>
        <v>0</v>
      </c>
      <c r="L302" s="21">
        <f t="shared" si="133"/>
        <v>0</v>
      </c>
      <c r="M302" s="21">
        <f t="shared" si="133"/>
        <v>0</v>
      </c>
      <c r="N302" s="21">
        <f t="shared" si="133"/>
        <v>0</v>
      </c>
      <c r="O302" s="21">
        <f t="shared" si="133"/>
        <v>0</v>
      </c>
      <c r="P302" s="21">
        <f t="shared" si="133"/>
        <v>0</v>
      </c>
      <c r="Q302" s="21">
        <f t="shared" si="133"/>
        <v>0</v>
      </c>
      <c r="R302" s="21">
        <f t="shared" si="133"/>
        <v>0</v>
      </c>
      <c r="S302" s="21">
        <f t="shared" si="133"/>
        <v>0</v>
      </c>
      <c r="T302" s="21">
        <f t="shared" si="133"/>
        <v>0</v>
      </c>
      <c r="U302" s="21">
        <f t="shared" si="133"/>
        <v>0</v>
      </c>
      <c r="V302" s="21">
        <f t="shared" si="133"/>
        <v>0</v>
      </c>
      <c r="W302" s="21">
        <f t="shared" si="133"/>
        <v>0</v>
      </c>
      <c r="X302" s="21">
        <f t="shared" si="133"/>
        <v>0</v>
      </c>
      <c r="Y302" s="21">
        <f t="shared" si="133"/>
        <v>0</v>
      </c>
      <c r="Z302" s="21">
        <f t="shared" si="133"/>
        <v>0</v>
      </c>
      <c r="AA302" s="21">
        <f t="shared" si="133"/>
        <v>0</v>
      </c>
      <c r="AB302" s="21">
        <f t="shared" si="133"/>
        <v>0</v>
      </c>
      <c r="AC302" s="21">
        <f t="shared" si="133"/>
        <v>0</v>
      </c>
      <c r="AD302" s="21">
        <f t="shared" si="133"/>
        <v>0</v>
      </c>
      <c r="AE302" s="21">
        <f t="shared" si="133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4">+C316+C317+C318+C319+C320+C321+C322+C323+C324+C325+C326+C327</f>
        <v>0</v>
      </c>
      <c r="D315" s="21">
        <f t="shared" ref="D315:AE315" si="135">+D316+D317+D318+D319+D320+D321+D322+D323+D324+D325+D326+D327</f>
        <v>0</v>
      </c>
      <c r="E315" s="21">
        <f t="shared" si="135"/>
        <v>0</v>
      </c>
      <c r="F315" s="21">
        <f t="shared" si="135"/>
        <v>0</v>
      </c>
      <c r="G315" s="21">
        <f t="shared" si="135"/>
        <v>0</v>
      </c>
      <c r="H315" s="21">
        <f t="shared" si="135"/>
        <v>0</v>
      </c>
      <c r="I315" s="21">
        <f t="shared" si="135"/>
        <v>0</v>
      </c>
      <c r="J315" s="21">
        <f t="shared" si="135"/>
        <v>0</v>
      </c>
      <c r="K315" s="21">
        <f t="shared" si="135"/>
        <v>0</v>
      </c>
      <c r="L315" s="21">
        <f t="shared" si="135"/>
        <v>0</v>
      </c>
      <c r="M315" s="21">
        <f t="shared" si="135"/>
        <v>0</v>
      </c>
      <c r="N315" s="21">
        <f t="shared" si="135"/>
        <v>0</v>
      </c>
      <c r="O315" s="21">
        <f t="shared" si="135"/>
        <v>0</v>
      </c>
      <c r="P315" s="21">
        <f t="shared" si="135"/>
        <v>0</v>
      </c>
      <c r="Q315" s="21">
        <f t="shared" si="135"/>
        <v>0</v>
      </c>
      <c r="R315" s="21">
        <f t="shared" si="135"/>
        <v>0</v>
      </c>
      <c r="S315" s="21">
        <f t="shared" si="135"/>
        <v>0</v>
      </c>
      <c r="T315" s="21">
        <f t="shared" si="135"/>
        <v>0</v>
      </c>
      <c r="U315" s="21">
        <f t="shared" si="135"/>
        <v>0</v>
      </c>
      <c r="V315" s="21">
        <f t="shared" si="135"/>
        <v>0</v>
      </c>
      <c r="W315" s="21">
        <f t="shared" si="135"/>
        <v>0</v>
      </c>
      <c r="X315" s="21">
        <f t="shared" si="135"/>
        <v>0</v>
      </c>
      <c r="Y315" s="21">
        <f t="shared" si="135"/>
        <v>0</v>
      </c>
      <c r="Z315" s="21">
        <f t="shared" si="135"/>
        <v>0</v>
      </c>
      <c r="AA315" s="21">
        <f t="shared" si="135"/>
        <v>0</v>
      </c>
      <c r="AB315" s="21">
        <f t="shared" si="135"/>
        <v>0</v>
      </c>
      <c r="AC315" s="21">
        <f t="shared" si="135"/>
        <v>0</v>
      </c>
      <c r="AD315" s="21">
        <f t="shared" si="135"/>
        <v>0</v>
      </c>
      <c r="AE315" s="21">
        <f t="shared" si="135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6">+C329+C330+C331+C332+C333+C334+C335+C336+C337+C338+C339+C340</f>
        <v>0</v>
      </c>
      <c r="D328" s="21">
        <f t="shared" ref="D328:AE328" si="137">+D329+D330+D331+D332+D333+D334+D335+D336+D337+D338+D339+D340</f>
        <v>0</v>
      </c>
      <c r="E328" s="21">
        <f t="shared" si="137"/>
        <v>0</v>
      </c>
      <c r="F328" s="21">
        <f t="shared" si="137"/>
        <v>0</v>
      </c>
      <c r="G328" s="21">
        <f t="shared" si="137"/>
        <v>0</v>
      </c>
      <c r="H328" s="21">
        <f t="shared" si="137"/>
        <v>0</v>
      </c>
      <c r="I328" s="21">
        <f t="shared" si="137"/>
        <v>0</v>
      </c>
      <c r="J328" s="21">
        <f t="shared" si="137"/>
        <v>0</v>
      </c>
      <c r="K328" s="21">
        <f t="shared" si="137"/>
        <v>0</v>
      </c>
      <c r="L328" s="21">
        <f t="shared" si="137"/>
        <v>0</v>
      </c>
      <c r="M328" s="21">
        <f t="shared" si="137"/>
        <v>0</v>
      </c>
      <c r="N328" s="21">
        <f t="shared" si="137"/>
        <v>0</v>
      </c>
      <c r="O328" s="21">
        <f t="shared" si="137"/>
        <v>0</v>
      </c>
      <c r="P328" s="21">
        <f t="shared" si="137"/>
        <v>0</v>
      </c>
      <c r="Q328" s="21">
        <f t="shared" si="137"/>
        <v>0</v>
      </c>
      <c r="R328" s="21">
        <f t="shared" si="137"/>
        <v>0</v>
      </c>
      <c r="S328" s="21">
        <f t="shared" si="137"/>
        <v>0</v>
      </c>
      <c r="T328" s="21">
        <f t="shared" si="137"/>
        <v>0</v>
      </c>
      <c r="U328" s="21">
        <f t="shared" si="137"/>
        <v>0</v>
      </c>
      <c r="V328" s="21">
        <f t="shared" si="137"/>
        <v>0</v>
      </c>
      <c r="W328" s="21">
        <f t="shared" si="137"/>
        <v>0</v>
      </c>
      <c r="X328" s="21">
        <f t="shared" si="137"/>
        <v>0</v>
      </c>
      <c r="Y328" s="21">
        <f t="shared" si="137"/>
        <v>0</v>
      </c>
      <c r="Z328" s="21">
        <f t="shared" si="137"/>
        <v>0</v>
      </c>
      <c r="AA328" s="21">
        <f t="shared" si="137"/>
        <v>0</v>
      </c>
      <c r="AB328" s="21">
        <f t="shared" si="137"/>
        <v>0</v>
      </c>
      <c r="AC328" s="21">
        <f t="shared" si="137"/>
        <v>0</v>
      </c>
      <c r="AD328" s="21">
        <f t="shared" si="137"/>
        <v>0</v>
      </c>
      <c r="AE328" s="21">
        <f t="shared" si="137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38">+C342+C343+C344+C345+C346+C347+C348</f>
        <v>0</v>
      </c>
      <c r="D341" s="21">
        <f t="shared" ref="D341:AE341" si="139">+D342+D343+D344+D345+D346+D347+D348</f>
        <v>0</v>
      </c>
      <c r="E341" s="21">
        <f t="shared" si="139"/>
        <v>0</v>
      </c>
      <c r="F341" s="21">
        <f t="shared" si="139"/>
        <v>0</v>
      </c>
      <c r="G341" s="21">
        <f t="shared" si="139"/>
        <v>0</v>
      </c>
      <c r="H341" s="21">
        <f t="shared" si="139"/>
        <v>0</v>
      </c>
      <c r="I341" s="21">
        <f t="shared" si="139"/>
        <v>0</v>
      </c>
      <c r="J341" s="21">
        <f t="shared" si="139"/>
        <v>0</v>
      </c>
      <c r="K341" s="21">
        <f t="shared" si="139"/>
        <v>0</v>
      </c>
      <c r="L341" s="21">
        <f t="shared" si="139"/>
        <v>0</v>
      </c>
      <c r="M341" s="21">
        <f t="shared" si="139"/>
        <v>0</v>
      </c>
      <c r="N341" s="21">
        <f t="shared" si="139"/>
        <v>0</v>
      </c>
      <c r="O341" s="21">
        <f t="shared" si="139"/>
        <v>0</v>
      </c>
      <c r="P341" s="21">
        <f t="shared" si="139"/>
        <v>0</v>
      </c>
      <c r="Q341" s="21">
        <f t="shared" si="139"/>
        <v>0</v>
      </c>
      <c r="R341" s="21">
        <f t="shared" si="139"/>
        <v>0</v>
      </c>
      <c r="S341" s="21">
        <f t="shared" si="139"/>
        <v>0</v>
      </c>
      <c r="T341" s="21">
        <f t="shared" si="139"/>
        <v>0</v>
      </c>
      <c r="U341" s="21">
        <f t="shared" si="139"/>
        <v>0</v>
      </c>
      <c r="V341" s="21">
        <f t="shared" si="139"/>
        <v>0</v>
      </c>
      <c r="W341" s="21">
        <f t="shared" si="139"/>
        <v>0</v>
      </c>
      <c r="X341" s="21">
        <f t="shared" si="139"/>
        <v>0</v>
      </c>
      <c r="Y341" s="21">
        <f t="shared" si="139"/>
        <v>0</v>
      </c>
      <c r="Z341" s="21">
        <f t="shared" si="139"/>
        <v>0</v>
      </c>
      <c r="AA341" s="21">
        <f t="shared" si="139"/>
        <v>0</v>
      </c>
      <c r="AB341" s="21">
        <f t="shared" si="139"/>
        <v>0</v>
      </c>
      <c r="AC341" s="21">
        <f t="shared" si="139"/>
        <v>0</v>
      </c>
      <c r="AD341" s="21">
        <f t="shared" si="139"/>
        <v>0</v>
      </c>
      <c r="AE341" s="21">
        <f t="shared" si="139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0">+C350+C355+C358+C363</f>
        <v>3.1829349960098466E-2</v>
      </c>
      <c r="D349" s="21">
        <f t="shared" ref="D349:AE349" si="141">+D350+D355+D358+D363</f>
        <v>0.14465593195226456</v>
      </c>
      <c r="E349" s="21">
        <f t="shared" si="141"/>
        <v>0.12051259441214915</v>
      </c>
      <c r="F349" s="21">
        <f t="shared" si="141"/>
        <v>0.11615660825318902</v>
      </c>
      <c r="G349" s="21">
        <f t="shared" si="141"/>
        <v>0.28111971971305261</v>
      </c>
      <c r="H349" s="21">
        <f t="shared" si="141"/>
        <v>4.9235583458951529E-2</v>
      </c>
      <c r="I349" s="21">
        <f t="shared" si="141"/>
        <v>3.1112027461112954E-2</v>
      </c>
      <c r="J349" s="21">
        <f t="shared" si="141"/>
        <v>4.5523017036090282E-2</v>
      </c>
      <c r="K349" s="21">
        <f t="shared" si="141"/>
        <v>2.9934795726478891E-2</v>
      </c>
      <c r="L349" s="21">
        <f t="shared" si="141"/>
        <v>9.6202917142453381E-2</v>
      </c>
      <c r="M349" s="21">
        <f t="shared" si="141"/>
        <v>6.1894112398354219E-2</v>
      </c>
      <c r="N349" s="21">
        <f t="shared" si="141"/>
        <v>5.6991578092338173E-2</v>
      </c>
      <c r="O349" s="21">
        <f t="shared" si="141"/>
        <v>8.0993187505295272E-2</v>
      </c>
      <c r="P349" s="21">
        <f t="shared" si="141"/>
        <v>0.2208409942538192</v>
      </c>
      <c r="Q349" s="21">
        <f t="shared" si="141"/>
        <v>0.13729514337251858</v>
      </c>
      <c r="R349" s="21">
        <f t="shared" si="141"/>
        <v>0.13605961443903644</v>
      </c>
      <c r="S349" s="21">
        <f t="shared" si="141"/>
        <v>4.5195010063084226E-2</v>
      </c>
      <c r="T349" s="21">
        <f t="shared" si="141"/>
        <v>5.9610942580187939E-2</v>
      </c>
      <c r="U349" s="21">
        <f t="shared" si="141"/>
        <v>3.5425142381451231E-2</v>
      </c>
      <c r="V349" s="21">
        <f t="shared" si="141"/>
        <v>0.28445934087128544</v>
      </c>
      <c r="W349" s="21">
        <f t="shared" si="141"/>
        <v>0.30633886568600333</v>
      </c>
      <c r="X349" s="21">
        <f t="shared" si="141"/>
        <v>0.13755676880600648</v>
      </c>
      <c r="Y349" s="21">
        <f t="shared" si="141"/>
        <v>2.4220319226701762E-2</v>
      </c>
      <c r="Z349" s="21">
        <f t="shared" si="141"/>
        <v>1.8196652024397866E-2</v>
      </c>
      <c r="AA349" s="21">
        <f t="shared" si="141"/>
        <v>0.77512017613848383</v>
      </c>
      <c r="AB349" s="21">
        <f t="shared" si="141"/>
        <v>6.0113504919179377E-2</v>
      </c>
      <c r="AC349" s="21">
        <f t="shared" si="141"/>
        <v>5.1212950779190275E-2</v>
      </c>
      <c r="AD349" s="21">
        <f t="shared" si="141"/>
        <v>1.587114017207657</v>
      </c>
      <c r="AE349" s="21">
        <f t="shared" si="141"/>
        <v>5.8125403572212714E-2</v>
      </c>
    </row>
    <row r="350" spans="1:31" x14ac:dyDescent="0.2">
      <c r="A350" s="9" t="s">
        <v>608</v>
      </c>
      <c r="B350" s="4" t="s">
        <v>609</v>
      </c>
      <c r="C350" s="21">
        <f t="shared" ref="C350" si="142">+C351+C352+C353+C354</f>
        <v>0</v>
      </c>
      <c r="D350" s="21">
        <f t="shared" ref="D350:AE350" si="143">+D351+D352+D353+D354</f>
        <v>0</v>
      </c>
      <c r="E350" s="21">
        <f t="shared" si="143"/>
        <v>0</v>
      </c>
      <c r="F350" s="21">
        <f t="shared" si="143"/>
        <v>0</v>
      </c>
      <c r="G350" s="21">
        <f t="shared" si="143"/>
        <v>0</v>
      </c>
      <c r="H350" s="21">
        <f t="shared" si="143"/>
        <v>0</v>
      </c>
      <c r="I350" s="21">
        <f t="shared" si="143"/>
        <v>0</v>
      </c>
      <c r="J350" s="21">
        <f t="shared" si="143"/>
        <v>0</v>
      </c>
      <c r="K350" s="21">
        <f t="shared" si="143"/>
        <v>0</v>
      </c>
      <c r="L350" s="21">
        <f t="shared" si="143"/>
        <v>0</v>
      </c>
      <c r="M350" s="21">
        <f t="shared" si="143"/>
        <v>0</v>
      </c>
      <c r="N350" s="21">
        <f t="shared" si="143"/>
        <v>0</v>
      </c>
      <c r="O350" s="21">
        <f t="shared" si="143"/>
        <v>0</v>
      </c>
      <c r="P350" s="21">
        <f t="shared" si="143"/>
        <v>0</v>
      </c>
      <c r="Q350" s="21">
        <f t="shared" si="143"/>
        <v>0</v>
      </c>
      <c r="R350" s="21">
        <f t="shared" si="143"/>
        <v>0</v>
      </c>
      <c r="S350" s="21">
        <f t="shared" si="143"/>
        <v>0</v>
      </c>
      <c r="T350" s="21">
        <f t="shared" si="143"/>
        <v>0</v>
      </c>
      <c r="U350" s="21">
        <f t="shared" si="143"/>
        <v>0</v>
      </c>
      <c r="V350" s="21">
        <f t="shared" si="143"/>
        <v>0</v>
      </c>
      <c r="W350" s="21">
        <f t="shared" si="143"/>
        <v>0</v>
      </c>
      <c r="X350" s="21">
        <f t="shared" si="143"/>
        <v>0</v>
      </c>
      <c r="Y350" s="21">
        <f t="shared" si="143"/>
        <v>0</v>
      </c>
      <c r="Z350" s="21">
        <f t="shared" si="143"/>
        <v>0</v>
      </c>
      <c r="AA350" s="21">
        <f t="shared" si="143"/>
        <v>0</v>
      </c>
      <c r="AB350" s="21">
        <f t="shared" si="143"/>
        <v>0</v>
      </c>
      <c r="AC350" s="21">
        <f t="shared" si="143"/>
        <v>0</v>
      </c>
      <c r="AD350" s="21">
        <f t="shared" si="143"/>
        <v>0</v>
      </c>
      <c r="AE350" s="21">
        <f t="shared" si="143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4">+C356+C357</f>
        <v>0</v>
      </c>
      <c r="D355" s="21">
        <f t="shared" ref="D355:AE355" si="145">+D356+D357</f>
        <v>0</v>
      </c>
      <c r="E355" s="21">
        <f t="shared" si="145"/>
        <v>0</v>
      </c>
      <c r="F355" s="21">
        <f t="shared" si="145"/>
        <v>0</v>
      </c>
      <c r="G355" s="21">
        <f t="shared" si="145"/>
        <v>0</v>
      </c>
      <c r="H355" s="21">
        <f t="shared" si="145"/>
        <v>0</v>
      </c>
      <c r="I355" s="21">
        <f t="shared" si="145"/>
        <v>0</v>
      </c>
      <c r="J355" s="21">
        <f t="shared" si="145"/>
        <v>0</v>
      </c>
      <c r="K355" s="21">
        <f t="shared" si="145"/>
        <v>0</v>
      </c>
      <c r="L355" s="21">
        <f t="shared" si="145"/>
        <v>0</v>
      </c>
      <c r="M355" s="21">
        <f t="shared" si="145"/>
        <v>0</v>
      </c>
      <c r="N355" s="21">
        <f t="shared" si="145"/>
        <v>0</v>
      </c>
      <c r="O355" s="21">
        <f t="shared" si="145"/>
        <v>0</v>
      </c>
      <c r="P355" s="21">
        <f t="shared" si="145"/>
        <v>0</v>
      </c>
      <c r="Q355" s="21">
        <f t="shared" si="145"/>
        <v>0</v>
      </c>
      <c r="R355" s="21">
        <f t="shared" si="145"/>
        <v>0</v>
      </c>
      <c r="S355" s="21">
        <f t="shared" si="145"/>
        <v>0</v>
      </c>
      <c r="T355" s="21">
        <f t="shared" si="145"/>
        <v>0</v>
      </c>
      <c r="U355" s="21">
        <f t="shared" si="145"/>
        <v>0</v>
      </c>
      <c r="V355" s="21">
        <f t="shared" si="145"/>
        <v>0</v>
      </c>
      <c r="W355" s="21">
        <f t="shared" si="145"/>
        <v>0</v>
      </c>
      <c r="X355" s="21">
        <f t="shared" si="145"/>
        <v>0</v>
      </c>
      <c r="Y355" s="21">
        <f t="shared" si="145"/>
        <v>0</v>
      </c>
      <c r="Z355" s="21">
        <f t="shared" si="145"/>
        <v>0</v>
      </c>
      <c r="AA355" s="21">
        <f t="shared" si="145"/>
        <v>0</v>
      </c>
      <c r="AB355" s="21">
        <f t="shared" si="145"/>
        <v>0</v>
      </c>
      <c r="AC355" s="21">
        <f t="shared" si="145"/>
        <v>0</v>
      </c>
      <c r="AD355" s="21">
        <f t="shared" si="145"/>
        <v>0</v>
      </c>
      <c r="AE355" s="21">
        <f t="shared" si="14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6">+C359+C362</f>
        <v>1.6032091859853763E-2</v>
      </c>
      <c r="D358" s="21">
        <f t="shared" ref="D358:AE358" si="147">+D359+D362</f>
        <v>0.14302814989001408</v>
      </c>
      <c r="E358" s="21">
        <f t="shared" si="147"/>
        <v>8.6889197865261683E-2</v>
      </c>
      <c r="F358" s="21">
        <f t="shared" si="147"/>
        <v>0.10401601256159286</v>
      </c>
      <c r="G358" s="21">
        <f t="shared" si="147"/>
        <v>0.22683068198067829</v>
      </c>
      <c r="H358" s="21">
        <f t="shared" si="147"/>
        <v>2.3343171116150099E-2</v>
      </c>
      <c r="I358" s="21">
        <f t="shared" si="147"/>
        <v>1.4648983980119129E-2</v>
      </c>
      <c r="J358" s="21">
        <f t="shared" si="147"/>
        <v>2.3556021837784189E-2</v>
      </c>
      <c r="K358" s="21">
        <f t="shared" si="147"/>
        <v>1.3582014323597347E-2</v>
      </c>
      <c r="L358" s="21">
        <f t="shared" si="147"/>
        <v>1.3569116420883147E-2</v>
      </c>
      <c r="M358" s="21">
        <f t="shared" si="147"/>
        <v>1.2189621722859428E-2</v>
      </c>
      <c r="N358" s="21">
        <f t="shared" si="147"/>
        <v>1.4186357586282556E-2</v>
      </c>
      <c r="O358" s="21">
        <f t="shared" si="147"/>
        <v>1.0356598191926197E-2</v>
      </c>
      <c r="P358" s="21">
        <f t="shared" si="147"/>
        <v>0.2208409942538192</v>
      </c>
      <c r="Q358" s="21">
        <f t="shared" si="147"/>
        <v>0.13729514337251858</v>
      </c>
      <c r="R358" s="21">
        <f t="shared" si="147"/>
        <v>0.12515499998667518</v>
      </c>
      <c r="S358" s="21">
        <f t="shared" si="147"/>
        <v>2.1266395838756877E-2</v>
      </c>
      <c r="T358" s="21">
        <f t="shared" si="147"/>
        <v>1.0161669185508848E-2</v>
      </c>
      <c r="U358" s="21">
        <f t="shared" si="147"/>
        <v>6.3183382709955027E-3</v>
      </c>
      <c r="V358" s="21">
        <f t="shared" si="147"/>
        <v>0.280119268214851</v>
      </c>
      <c r="W358" s="21">
        <f t="shared" si="147"/>
        <v>0.26299119140640237</v>
      </c>
      <c r="X358" s="21">
        <f t="shared" si="147"/>
        <v>0.12503318553399123</v>
      </c>
      <c r="Y358" s="21">
        <f t="shared" si="147"/>
        <v>1.9525073003328623E-2</v>
      </c>
      <c r="Z358" s="21">
        <f t="shared" si="147"/>
        <v>1.3534489445906916E-2</v>
      </c>
      <c r="AA358" s="21">
        <f t="shared" si="147"/>
        <v>0.77247701411808634</v>
      </c>
      <c r="AB358" s="21">
        <f t="shared" si="147"/>
        <v>5.4913277359702174E-2</v>
      </c>
      <c r="AC358" s="21">
        <f t="shared" si="147"/>
        <v>4.5952356731943533E-2</v>
      </c>
      <c r="AD358" s="21">
        <f t="shared" si="147"/>
        <v>1.5852290091448213</v>
      </c>
      <c r="AE358" s="21">
        <f t="shared" si="147"/>
        <v>5.6175926096706991E-2</v>
      </c>
    </row>
    <row r="359" spans="1:31" x14ac:dyDescent="0.2">
      <c r="A359" s="9" t="s">
        <v>622</v>
      </c>
      <c r="B359" s="4" t="s">
        <v>623</v>
      </c>
      <c r="C359" s="21">
        <f t="shared" ref="C359" si="148">+C360+C361</f>
        <v>1.5900708860064981E-2</v>
      </c>
      <c r="D359" s="21">
        <f t="shared" ref="D359:AE359" si="149">+D360+D361</f>
        <v>0.1428850171910572</v>
      </c>
      <c r="E359" s="21">
        <f t="shared" si="149"/>
        <v>8.6631238560798338E-2</v>
      </c>
      <c r="F359" s="21">
        <f t="shared" si="149"/>
        <v>0.10389306798211571</v>
      </c>
      <c r="G359" s="21">
        <f t="shared" si="149"/>
        <v>0.22667526550531839</v>
      </c>
      <c r="H359" s="21">
        <f t="shared" si="149"/>
        <v>2.2490783849227754E-2</v>
      </c>
      <c r="I359" s="21">
        <f t="shared" si="149"/>
        <v>1.4436314425176474E-2</v>
      </c>
      <c r="J359" s="21">
        <f t="shared" si="149"/>
        <v>2.3423784314419546E-2</v>
      </c>
      <c r="K359" s="21">
        <f t="shared" si="149"/>
        <v>1.3512797913952525E-2</v>
      </c>
      <c r="L359" s="21">
        <f t="shared" si="149"/>
        <v>1.3450551274732294E-2</v>
      </c>
      <c r="M359" s="21">
        <f t="shared" si="149"/>
        <v>1.1975838261021752E-2</v>
      </c>
      <c r="N359" s="21">
        <f t="shared" si="149"/>
        <v>1.4058072234456273E-2</v>
      </c>
      <c r="O359" s="21">
        <f t="shared" si="149"/>
        <v>1.0210795106794743E-2</v>
      </c>
      <c r="P359" s="21">
        <f t="shared" si="149"/>
        <v>0.2208409942538192</v>
      </c>
      <c r="Q359" s="21">
        <f t="shared" si="149"/>
        <v>0.13729514337251858</v>
      </c>
      <c r="R359" s="21">
        <f t="shared" si="149"/>
        <v>0.12502643353195927</v>
      </c>
      <c r="S359" s="21">
        <f t="shared" si="149"/>
        <v>2.1266395838756877E-2</v>
      </c>
      <c r="T359" s="21">
        <f t="shared" si="149"/>
        <v>1.0057072747773878E-2</v>
      </c>
      <c r="U359" s="21">
        <f t="shared" si="149"/>
        <v>6.1917319025289706E-3</v>
      </c>
      <c r="V359" s="21">
        <f t="shared" si="149"/>
        <v>0.27941715690763586</v>
      </c>
      <c r="W359" s="21">
        <f t="shared" si="149"/>
        <v>0.26275213914715867</v>
      </c>
      <c r="X359" s="21">
        <f t="shared" si="149"/>
        <v>0.12494583016557514</v>
      </c>
      <c r="Y359" s="21">
        <f t="shared" si="149"/>
        <v>1.9499074962224673E-2</v>
      </c>
      <c r="Z359" s="21">
        <f t="shared" si="149"/>
        <v>1.3464461329279509E-2</v>
      </c>
      <c r="AA359" s="21">
        <f t="shared" si="149"/>
        <v>0.7722269792661316</v>
      </c>
      <c r="AB359" s="21">
        <f t="shared" si="149"/>
        <v>5.4820534447813409E-2</v>
      </c>
      <c r="AC359" s="21">
        <f t="shared" si="149"/>
        <v>4.5574151725288968E-2</v>
      </c>
      <c r="AD359" s="21">
        <f t="shared" si="149"/>
        <v>1.5851980920145661</v>
      </c>
      <c r="AE359" s="21">
        <f t="shared" si="149"/>
        <v>5.5665724065206063E-2</v>
      </c>
    </row>
    <row r="360" spans="1:31" x14ac:dyDescent="0.2">
      <c r="A360" s="9" t="s">
        <v>624</v>
      </c>
      <c r="B360" s="4" t="s">
        <v>556</v>
      </c>
      <c r="C360" s="27">
        <v>1.4206748080836138E-2</v>
      </c>
      <c r="D360" s="27">
        <v>0.14035430829952014</v>
      </c>
      <c r="E360" s="27">
        <v>7.9609511407084624E-2</v>
      </c>
      <c r="F360" s="27">
        <v>0.10166772216001907</v>
      </c>
      <c r="G360" s="27">
        <v>0.20610287683432019</v>
      </c>
      <c r="H360" s="27">
        <v>1.8946954721840471E-2</v>
      </c>
      <c r="I360" s="27">
        <v>1.3713306837688115E-2</v>
      </c>
      <c r="J360" s="27">
        <v>1.7640029019607047E-2</v>
      </c>
      <c r="K360" s="27">
        <v>9.7429874374990785E-3</v>
      </c>
      <c r="L360" s="27">
        <v>1.0502966219616619E-2</v>
      </c>
      <c r="M360" s="27">
        <v>6.1452260843454969E-3</v>
      </c>
      <c r="N360" s="27">
        <v>1.0547554283756502E-2</v>
      </c>
      <c r="O360" s="27">
        <v>6.7377519144710407E-3</v>
      </c>
      <c r="P360" s="27">
        <v>0.11825745455766447</v>
      </c>
      <c r="Q360" s="27">
        <v>0.12588399521732377</v>
      </c>
      <c r="R360" s="27">
        <v>6.4543699957153436E-2</v>
      </c>
      <c r="S360" s="27">
        <v>1.8426760640208512E-2</v>
      </c>
      <c r="T360" s="27">
        <v>6.3324959537330019E-3</v>
      </c>
      <c r="U360" s="27">
        <v>2.9338946204042274E-3</v>
      </c>
      <c r="V360" s="27">
        <v>0.27457825320274143</v>
      </c>
      <c r="W360" s="27">
        <v>0.21466279430330776</v>
      </c>
      <c r="X360" s="27">
        <v>9.3314270103833141E-2</v>
      </c>
      <c r="Y360" s="27">
        <v>9.3655693096740718E-3</v>
      </c>
      <c r="Z360" s="27">
        <v>8.550962901243804E-3</v>
      </c>
      <c r="AA360" s="27">
        <v>0.73035571659449394</v>
      </c>
      <c r="AB360" s="27">
        <v>4.3351102550170342E-2</v>
      </c>
      <c r="AC360" s="27">
        <v>2.2959974956854503E-2</v>
      </c>
      <c r="AD360" s="27">
        <v>1.5443139022156915</v>
      </c>
      <c r="AE360" s="27">
        <v>4.0890933491416356E-2</v>
      </c>
    </row>
    <row r="361" spans="1:31" x14ac:dyDescent="0.2">
      <c r="A361" s="9" t="s">
        <v>625</v>
      </c>
      <c r="B361" s="4" t="s">
        <v>592</v>
      </c>
      <c r="C361" s="27">
        <v>1.693960779228842E-3</v>
      </c>
      <c r="D361" s="27">
        <v>2.5307088915370521E-3</v>
      </c>
      <c r="E361" s="27">
        <v>7.0217271537137155E-3</v>
      </c>
      <c r="F361" s="27">
        <v>2.2253458220966487E-3</v>
      </c>
      <c r="G361" s="27">
        <v>2.0572388670998188E-2</v>
      </c>
      <c r="H361" s="27">
        <v>3.5438291273872831E-3</v>
      </c>
      <c r="I361" s="27">
        <v>7.2300758748835875E-4</v>
      </c>
      <c r="J361" s="27">
        <v>5.7837552948124997E-3</v>
      </c>
      <c r="K361" s="27">
        <v>3.7698104764534467E-3</v>
      </c>
      <c r="L361" s="27">
        <v>2.9475850551156754E-3</v>
      </c>
      <c r="M361" s="27">
        <v>5.830612176676255E-3</v>
      </c>
      <c r="N361" s="27">
        <v>3.5105179506997723E-3</v>
      </c>
      <c r="O361" s="27">
        <v>3.4730431923237028E-3</v>
      </c>
      <c r="P361" s="27">
        <v>0.10258353969615473</v>
      </c>
      <c r="Q361" s="27">
        <v>1.1411148155194813E-2</v>
      </c>
      <c r="R361" s="27">
        <v>6.0482733574805832E-2</v>
      </c>
      <c r="S361" s="27">
        <v>2.8396351985483645E-3</v>
      </c>
      <c r="T361" s="27">
        <v>3.724576794040875E-3</v>
      </c>
      <c r="U361" s="27">
        <v>3.2578372821247428E-3</v>
      </c>
      <c r="V361" s="27">
        <v>4.838903704894453E-3</v>
      </c>
      <c r="W361" s="27">
        <v>4.808934484385094E-2</v>
      </c>
      <c r="X361" s="27">
        <v>3.1631560061742003E-2</v>
      </c>
      <c r="Y361" s="27">
        <v>1.0133505652550603E-2</v>
      </c>
      <c r="Z361" s="27">
        <v>4.9134984280357046E-3</v>
      </c>
      <c r="AA361" s="27">
        <v>4.1871262671637641E-2</v>
      </c>
      <c r="AB361" s="27">
        <v>1.1469431897643064E-2</v>
      </c>
      <c r="AC361" s="27">
        <v>2.2614176768434465E-2</v>
      </c>
      <c r="AD361" s="27">
        <v>4.0884189798874634E-2</v>
      </c>
      <c r="AE361" s="27">
        <v>1.4774790573789703E-2</v>
      </c>
    </row>
    <row r="362" spans="1:31" x14ac:dyDescent="0.2">
      <c r="A362" s="9" t="s">
        <v>626</v>
      </c>
      <c r="B362" s="4" t="s">
        <v>627</v>
      </c>
      <c r="C362" s="27">
        <v>1.3138299978878254E-4</v>
      </c>
      <c r="D362" s="27">
        <v>1.4313269895688513E-4</v>
      </c>
      <c r="E362" s="27">
        <v>2.579593044633413E-4</v>
      </c>
      <c r="F362" s="27">
        <v>1.2294457947714533E-4</v>
      </c>
      <c r="G362" s="27">
        <v>1.5541647535990139E-4</v>
      </c>
      <c r="H362" s="27">
        <v>8.5238726692234525E-4</v>
      </c>
      <c r="I362" s="27">
        <v>2.1266955494265543E-4</v>
      </c>
      <c r="J362" s="27">
        <v>1.3223752336464454E-4</v>
      </c>
      <c r="K362" s="27">
        <v>6.921640964482202E-5</v>
      </c>
      <c r="L362" s="27">
        <v>1.1856514615085254E-4</v>
      </c>
      <c r="M362" s="27">
        <v>2.1378346183767639E-4</v>
      </c>
      <c r="N362" s="27">
        <v>1.2828535182628285E-4</v>
      </c>
      <c r="O362" s="27">
        <v>1.4580308513145382E-4</v>
      </c>
      <c r="P362" s="27">
        <v>0</v>
      </c>
      <c r="Q362" s="27">
        <v>0</v>
      </c>
      <c r="R362" s="27">
        <v>1.285664547159015E-4</v>
      </c>
      <c r="S362" s="27">
        <v>0</v>
      </c>
      <c r="T362" s="27">
        <v>1.0459643773497069E-4</v>
      </c>
      <c r="U362" s="27">
        <v>1.2660636846653208E-4</v>
      </c>
      <c r="V362" s="27">
        <v>7.0211130721514661E-4</v>
      </c>
      <c r="W362" s="27">
        <v>2.3905225924368223E-4</v>
      </c>
      <c r="X362" s="27">
        <v>8.7355368416086151E-5</v>
      </c>
      <c r="Y362" s="27">
        <v>2.5998041103948723E-5</v>
      </c>
      <c r="Z362" s="27">
        <v>7.0028116627407562E-5</v>
      </c>
      <c r="AA362" s="27">
        <v>2.5003485195478601E-4</v>
      </c>
      <c r="AB362" s="27">
        <v>9.2742911888765332E-5</v>
      </c>
      <c r="AC362" s="27">
        <v>3.782050066545672E-4</v>
      </c>
      <c r="AD362" s="27">
        <v>3.0917130255257971E-5</v>
      </c>
      <c r="AE362" s="27">
        <v>5.1020203150092824E-4</v>
      </c>
    </row>
    <row r="363" spans="1:31" x14ac:dyDescent="0.2">
      <c r="A363" s="9" t="s">
        <v>628</v>
      </c>
      <c r="B363" s="4" t="s">
        <v>629</v>
      </c>
      <c r="C363" s="27">
        <v>1.5797258100244703E-2</v>
      </c>
      <c r="D363" s="27">
        <v>1.6277820622504816E-3</v>
      </c>
      <c r="E363" s="27">
        <v>3.3623396546887466E-2</v>
      </c>
      <c r="F363" s="27">
        <v>1.2140595691596163E-2</v>
      </c>
      <c r="G363" s="27">
        <v>5.4289037732374298E-2</v>
      </c>
      <c r="H363" s="27">
        <v>2.5892412342801433E-2</v>
      </c>
      <c r="I363" s="27">
        <v>1.6463043480993825E-2</v>
      </c>
      <c r="J363" s="27">
        <v>2.1966995198306097E-2</v>
      </c>
      <c r="K363" s="27">
        <v>1.6352781402881544E-2</v>
      </c>
      <c r="L363" s="27">
        <v>8.2633800721570227E-2</v>
      </c>
      <c r="M363" s="27">
        <v>4.9704490675494789E-2</v>
      </c>
      <c r="N363" s="27">
        <v>4.2805220506055619E-2</v>
      </c>
      <c r="O363" s="27">
        <v>7.063658931336908E-2</v>
      </c>
      <c r="P363" s="27">
        <v>0</v>
      </c>
      <c r="Q363" s="27">
        <v>0</v>
      </c>
      <c r="R363" s="27">
        <v>1.0904614452361258E-2</v>
      </c>
      <c r="S363" s="27">
        <v>2.3928614224327353E-2</v>
      </c>
      <c r="T363" s="27">
        <v>4.944927339467909E-2</v>
      </c>
      <c r="U363" s="27">
        <v>2.9106804110455728E-2</v>
      </c>
      <c r="V363" s="27">
        <v>4.3400726564344566E-3</v>
      </c>
      <c r="W363" s="27">
        <v>4.3347674279600956E-2</v>
      </c>
      <c r="X363" s="27">
        <v>1.2523583272015257E-2</v>
      </c>
      <c r="Y363" s="27">
        <v>4.6952462233731387E-3</v>
      </c>
      <c r="Z363" s="27">
        <v>4.6621625784909523E-3</v>
      </c>
      <c r="AA363" s="27">
        <v>2.6431620203974798E-3</v>
      </c>
      <c r="AB363" s="27">
        <v>5.2002275594771998E-3</v>
      </c>
      <c r="AC363" s="27">
        <v>5.2605940472467408E-3</v>
      </c>
      <c r="AD363" s="27">
        <v>1.8850080628357282E-3</v>
      </c>
      <c r="AE363" s="27">
        <v>1.9494774755057249E-3</v>
      </c>
    </row>
    <row r="364" spans="1:31" x14ac:dyDescent="0.2">
      <c r="A364" s="9" t="s">
        <v>630</v>
      </c>
      <c r="B364" s="4" t="s">
        <v>631</v>
      </c>
      <c r="C364" s="21">
        <f t="shared" ref="C364" si="150">+C365+C366</f>
        <v>0</v>
      </c>
      <c r="D364" s="21">
        <f t="shared" ref="D364:AE364" si="151">+D365+D366</f>
        <v>0</v>
      </c>
      <c r="E364" s="21">
        <f t="shared" si="151"/>
        <v>0</v>
      </c>
      <c r="F364" s="21">
        <f t="shared" si="151"/>
        <v>0</v>
      </c>
      <c r="G364" s="21">
        <f t="shared" si="151"/>
        <v>0</v>
      </c>
      <c r="H364" s="21">
        <f t="shared" si="151"/>
        <v>0</v>
      </c>
      <c r="I364" s="21">
        <f t="shared" si="151"/>
        <v>0</v>
      </c>
      <c r="J364" s="21">
        <f t="shared" si="151"/>
        <v>0</v>
      </c>
      <c r="K364" s="21">
        <f t="shared" si="151"/>
        <v>0</v>
      </c>
      <c r="L364" s="21">
        <f t="shared" si="151"/>
        <v>0</v>
      </c>
      <c r="M364" s="21">
        <f t="shared" si="151"/>
        <v>0</v>
      </c>
      <c r="N364" s="21">
        <f t="shared" si="151"/>
        <v>0</v>
      </c>
      <c r="O364" s="21">
        <f t="shared" si="151"/>
        <v>0</v>
      </c>
      <c r="P364" s="21">
        <f t="shared" si="151"/>
        <v>0</v>
      </c>
      <c r="Q364" s="21">
        <f t="shared" si="151"/>
        <v>0</v>
      </c>
      <c r="R364" s="21">
        <f t="shared" si="151"/>
        <v>0</v>
      </c>
      <c r="S364" s="21">
        <f t="shared" si="151"/>
        <v>0</v>
      </c>
      <c r="T364" s="21">
        <f t="shared" si="151"/>
        <v>0</v>
      </c>
      <c r="U364" s="21">
        <f t="shared" si="151"/>
        <v>0</v>
      </c>
      <c r="V364" s="21">
        <f t="shared" si="151"/>
        <v>0</v>
      </c>
      <c r="W364" s="21">
        <f t="shared" si="151"/>
        <v>0</v>
      </c>
      <c r="X364" s="21">
        <f t="shared" si="151"/>
        <v>0</v>
      </c>
      <c r="Y364" s="21">
        <f t="shared" si="151"/>
        <v>0</v>
      </c>
      <c r="Z364" s="21">
        <f t="shared" si="151"/>
        <v>0</v>
      </c>
      <c r="AA364" s="21">
        <f t="shared" si="151"/>
        <v>0</v>
      </c>
      <c r="AB364" s="21">
        <f t="shared" si="151"/>
        <v>0</v>
      </c>
      <c r="AC364" s="21">
        <f t="shared" si="151"/>
        <v>0</v>
      </c>
      <c r="AD364" s="21">
        <f t="shared" si="151"/>
        <v>0</v>
      </c>
      <c r="AE364" s="21">
        <f t="shared" si="15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2">C368+C371+C374+C377+C380</f>
        <v>0</v>
      </c>
      <c r="D367" s="21">
        <f t="shared" ref="D367:AE367" si="153">D368+D371+D374+D377+D380</f>
        <v>0</v>
      </c>
      <c r="E367" s="21">
        <f t="shared" si="153"/>
        <v>0</v>
      </c>
      <c r="F367" s="21">
        <f t="shared" si="153"/>
        <v>0</v>
      </c>
      <c r="G367" s="21">
        <f t="shared" si="153"/>
        <v>0</v>
      </c>
      <c r="H367" s="21">
        <f t="shared" si="153"/>
        <v>0</v>
      </c>
      <c r="I367" s="21">
        <f t="shared" si="153"/>
        <v>0</v>
      </c>
      <c r="J367" s="21">
        <f t="shared" si="153"/>
        <v>0</v>
      </c>
      <c r="K367" s="21">
        <f t="shared" si="153"/>
        <v>0</v>
      </c>
      <c r="L367" s="21">
        <f t="shared" si="153"/>
        <v>0</v>
      </c>
      <c r="M367" s="21">
        <f t="shared" si="153"/>
        <v>0</v>
      </c>
      <c r="N367" s="21">
        <f t="shared" si="153"/>
        <v>0</v>
      </c>
      <c r="O367" s="21">
        <f t="shared" si="153"/>
        <v>0</v>
      </c>
      <c r="P367" s="21">
        <f t="shared" si="153"/>
        <v>0</v>
      </c>
      <c r="Q367" s="21">
        <f t="shared" si="153"/>
        <v>0</v>
      </c>
      <c r="R367" s="21">
        <f t="shared" si="153"/>
        <v>0</v>
      </c>
      <c r="S367" s="21">
        <f t="shared" si="153"/>
        <v>0</v>
      </c>
      <c r="T367" s="21">
        <f t="shared" si="153"/>
        <v>0</v>
      </c>
      <c r="U367" s="21">
        <f t="shared" si="153"/>
        <v>0</v>
      </c>
      <c r="V367" s="21">
        <f t="shared" si="153"/>
        <v>0</v>
      </c>
      <c r="W367" s="21">
        <f t="shared" si="153"/>
        <v>0</v>
      </c>
      <c r="X367" s="21">
        <f t="shared" si="153"/>
        <v>0</v>
      </c>
      <c r="Y367" s="21">
        <f t="shared" si="153"/>
        <v>0</v>
      </c>
      <c r="Z367" s="21">
        <f t="shared" si="153"/>
        <v>0</v>
      </c>
      <c r="AA367" s="21">
        <f t="shared" si="153"/>
        <v>0</v>
      </c>
      <c r="AB367" s="21">
        <f t="shared" si="153"/>
        <v>0</v>
      </c>
      <c r="AC367" s="21">
        <f t="shared" si="153"/>
        <v>0</v>
      </c>
      <c r="AD367" s="21">
        <f t="shared" si="153"/>
        <v>0</v>
      </c>
      <c r="AE367" s="21">
        <f t="shared" si="153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4">+C369+C370</f>
        <v>0</v>
      </c>
      <c r="D368" s="21">
        <f t="shared" ref="D368:AE368" si="155">+D369+D370</f>
        <v>0</v>
      </c>
      <c r="E368" s="21">
        <f t="shared" si="155"/>
        <v>0</v>
      </c>
      <c r="F368" s="21">
        <f t="shared" si="155"/>
        <v>0</v>
      </c>
      <c r="G368" s="21">
        <f t="shared" si="155"/>
        <v>0</v>
      </c>
      <c r="H368" s="21">
        <f t="shared" si="155"/>
        <v>0</v>
      </c>
      <c r="I368" s="21">
        <f t="shared" si="155"/>
        <v>0</v>
      </c>
      <c r="J368" s="21">
        <f t="shared" si="155"/>
        <v>0</v>
      </c>
      <c r="K368" s="21">
        <f t="shared" si="155"/>
        <v>0</v>
      </c>
      <c r="L368" s="21">
        <f t="shared" si="155"/>
        <v>0</v>
      </c>
      <c r="M368" s="21">
        <f t="shared" si="155"/>
        <v>0</v>
      </c>
      <c r="N368" s="21">
        <f t="shared" si="155"/>
        <v>0</v>
      </c>
      <c r="O368" s="21">
        <f t="shared" si="155"/>
        <v>0</v>
      </c>
      <c r="P368" s="21">
        <f t="shared" si="155"/>
        <v>0</v>
      </c>
      <c r="Q368" s="21">
        <f t="shared" si="155"/>
        <v>0</v>
      </c>
      <c r="R368" s="21">
        <f t="shared" si="155"/>
        <v>0</v>
      </c>
      <c r="S368" s="21">
        <f t="shared" si="155"/>
        <v>0</v>
      </c>
      <c r="T368" s="21">
        <f t="shared" si="155"/>
        <v>0</v>
      </c>
      <c r="U368" s="21">
        <f t="shared" si="155"/>
        <v>0</v>
      </c>
      <c r="V368" s="21">
        <f t="shared" si="155"/>
        <v>0</v>
      </c>
      <c r="W368" s="21">
        <f t="shared" si="155"/>
        <v>0</v>
      </c>
      <c r="X368" s="21">
        <f t="shared" si="155"/>
        <v>0</v>
      </c>
      <c r="Y368" s="21">
        <f t="shared" si="155"/>
        <v>0</v>
      </c>
      <c r="Z368" s="21">
        <f t="shared" si="155"/>
        <v>0</v>
      </c>
      <c r="AA368" s="21">
        <f t="shared" si="155"/>
        <v>0</v>
      </c>
      <c r="AB368" s="21">
        <f t="shared" si="155"/>
        <v>0</v>
      </c>
      <c r="AC368" s="21">
        <f t="shared" si="155"/>
        <v>0</v>
      </c>
      <c r="AD368" s="21">
        <f t="shared" si="155"/>
        <v>0</v>
      </c>
      <c r="AE368" s="21">
        <f t="shared" si="155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6">+C372+C373</f>
        <v>0</v>
      </c>
      <c r="D371" s="21">
        <f t="shared" ref="D371:AE371" si="157">+D372+D373</f>
        <v>0</v>
      </c>
      <c r="E371" s="21">
        <f t="shared" si="157"/>
        <v>0</v>
      </c>
      <c r="F371" s="21">
        <f t="shared" si="157"/>
        <v>0</v>
      </c>
      <c r="G371" s="21">
        <f t="shared" si="157"/>
        <v>0</v>
      </c>
      <c r="H371" s="21">
        <f t="shared" si="157"/>
        <v>0</v>
      </c>
      <c r="I371" s="21">
        <f t="shared" si="157"/>
        <v>0</v>
      </c>
      <c r="J371" s="21">
        <f t="shared" si="157"/>
        <v>0</v>
      </c>
      <c r="K371" s="21">
        <f t="shared" si="157"/>
        <v>0</v>
      </c>
      <c r="L371" s="21">
        <f t="shared" si="157"/>
        <v>0</v>
      </c>
      <c r="M371" s="21">
        <f t="shared" si="157"/>
        <v>0</v>
      </c>
      <c r="N371" s="21">
        <f t="shared" si="157"/>
        <v>0</v>
      </c>
      <c r="O371" s="21">
        <f t="shared" si="157"/>
        <v>0</v>
      </c>
      <c r="P371" s="21">
        <f t="shared" si="157"/>
        <v>0</v>
      </c>
      <c r="Q371" s="21">
        <f t="shared" si="157"/>
        <v>0</v>
      </c>
      <c r="R371" s="21">
        <f t="shared" si="157"/>
        <v>0</v>
      </c>
      <c r="S371" s="21">
        <f t="shared" si="157"/>
        <v>0</v>
      </c>
      <c r="T371" s="21">
        <f t="shared" si="157"/>
        <v>0</v>
      </c>
      <c r="U371" s="21">
        <f t="shared" si="157"/>
        <v>0</v>
      </c>
      <c r="V371" s="21">
        <f t="shared" si="157"/>
        <v>0</v>
      </c>
      <c r="W371" s="21">
        <f t="shared" si="157"/>
        <v>0</v>
      </c>
      <c r="X371" s="21">
        <f t="shared" si="157"/>
        <v>0</v>
      </c>
      <c r="Y371" s="21">
        <f t="shared" si="157"/>
        <v>0</v>
      </c>
      <c r="Z371" s="21">
        <f t="shared" si="157"/>
        <v>0</v>
      </c>
      <c r="AA371" s="21">
        <f t="shared" si="157"/>
        <v>0</v>
      </c>
      <c r="AB371" s="21">
        <f t="shared" si="157"/>
        <v>0</v>
      </c>
      <c r="AC371" s="21">
        <f t="shared" si="157"/>
        <v>0</v>
      </c>
      <c r="AD371" s="21">
        <f t="shared" si="157"/>
        <v>0</v>
      </c>
      <c r="AE371" s="21">
        <f t="shared" si="157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58">+C375+C376</f>
        <v>0</v>
      </c>
      <c r="D374" s="21">
        <f t="shared" ref="D374:AE374" si="159">+D375+D376</f>
        <v>0</v>
      </c>
      <c r="E374" s="21">
        <f t="shared" si="159"/>
        <v>0</v>
      </c>
      <c r="F374" s="21">
        <f t="shared" si="159"/>
        <v>0</v>
      </c>
      <c r="G374" s="21">
        <f t="shared" si="159"/>
        <v>0</v>
      </c>
      <c r="H374" s="21">
        <f t="shared" si="159"/>
        <v>0</v>
      </c>
      <c r="I374" s="21">
        <f t="shared" si="159"/>
        <v>0</v>
      </c>
      <c r="J374" s="21">
        <f t="shared" si="159"/>
        <v>0</v>
      </c>
      <c r="K374" s="21">
        <f t="shared" si="159"/>
        <v>0</v>
      </c>
      <c r="L374" s="21">
        <f t="shared" si="159"/>
        <v>0</v>
      </c>
      <c r="M374" s="21">
        <f t="shared" si="159"/>
        <v>0</v>
      </c>
      <c r="N374" s="21">
        <f t="shared" si="159"/>
        <v>0</v>
      </c>
      <c r="O374" s="21">
        <f t="shared" si="159"/>
        <v>0</v>
      </c>
      <c r="P374" s="21">
        <f t="shared" si="159"/>
        <v>0</v>
      </c>
      <c r="Q374" s="21">
        <f t="shared" si="159"/>
        <v>0</v>
      </c>
      <c r="R374" s="21">
        <f t="shared" si="159"/>
        <v>0</v>
      </c>
      <c r="S374" s="21">
        <f t="shared" si="159"/>
        <v>0</v>
      </c>
      <c r="T374" s="21">
        <f t="shared" si="159"/>
        <v>0</v>
      </c>
      <c r="U374" s="21">
        <f t="shared" si="159"/>
        <v>0</v>
      </c>
      <c r="V374" s="21">
        <f t="shared" si="159"/>
        <v>0</v>
      </c>
      <c r="W374" s="21">
        <f t="shared" si="159"/>
        <v>0</v>
      </c>
      <c r="X374" s="21">
        <f t="shared" si="159"/>
        <v>0</v>
      </c>
      <c r="Y374" s="21">
        <f t="shared" si="159"/>
        <v>0</v>
      </c>
      <c r="Z374" s="21">
        <f t="shared" si="159"/>
        <v>0</v>
      </c>
      <c r="AA374" s="21">
        <f t="shared" si="159"/>
        <v>0</v>
      </c>
      <c r="AB374" s="21">
        <f t="shared" si="159"/>
        <v>0</v>
      </c>
      <c r="AC374" s="21">
        <f t="shared" si="159"/>
        <v>0</v>
      </c>
      <c r="AD374" s="21">
        <f t="shared" si="159"/>
        <v>0</v>
      </c>
      <c r="AE374" s="21">
        <f t="shared" si="159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0">+C378+C379</f>
        <v>0</v>
      </c>
      <c r="D377" s="21">
        <f t="shared" ref="D377:AE377" si="161">+D378+D379</f>
        <v>0</v>
      </c>
      <c r="E377" s="21">
        <f t="shared" si="161"/>
        <v>0</v>
      </c>
      <c r="F377" s="21">
        <f t="shared" si="161"/>
        <v>0</v>
      </c>
      <c r="G377" s="21">
        <f t="shared" si="161"/>
        <v>0</v>
      </c>
      <c r="H377" s="21">
        <f t="shared" si="161"/>
        <v>0</v>
      </c>
      <c r="I377" s="21">
        <f t="shared" si="161"/>
        <v>0</v>
      </c>
      <c r="J377" s="21">
        <f t="shared" si="161"/>
        <v>0</v>
      </c>
      <c r="K377" s="21">
        <f t="shared" si="161"/>
        <v>0</v>
      </c>
      <c r="L377" s="21">
        <f t="shared" si="161"/>
        <v>0</v>
      </c>
      <c r="M377" s="21">
        <f t="shared" si="161"/>
        <v>0</v>
      </c>
      <c r="N377" s="21">
        <f t="shared" si="161"/>
        <v>0</v>
      </c>
      <c r="O377" s="21">
        <f t="shared" si="161"/>
        <v>0</v>
      </c>
      <c r="P377" s="21">
        <f t="shared" si="161"/>
        <v>0</v>
      </c>
      <c r="Q377" s="21">
        <f t="shared" si="161"/>
        <v>0</v>
      </c>
      <c r="R377" s="21">
        <f t="shared" si="161"/>
        <v>0</v>
      </c>
      <c r="S377" s="21">
        <f t="shared" si="161"/>
        <v>0</v>
      </c>
      <c r="T377" s="21">
        <f t="shared" si="161"/>
        <v>0</v>
      </c>
      <c r="U377" s="21">
        <f t="shared" si="161"/>
        <v>0</v>
      </c>
      <c r="V377" s="21">
        <f t="shared" si="161"/>
        <v>0</v>
      </c>
      <c r="W377" s="21">
        <f t="shared" si="161"/>
        <v>0</v>
      </c>
      <c r="X377" s="21">
        <f t="shared" si="161"/>
        <v>0</v>
      </c>
      <c r="Y377" s="21">
        <f t="shared" si="161"/>
        <v>0</v>
      </c>
      <c r="Z377" s="21">
        <f t="shared" si="161"/>
        <v>0</v>
      </c>
      <c r="AA377" s="21">
        <f t="shared" si="161"/>
        <v>0</v>
      </c>
      <c r="AB377" s="21">
        <f t="shared" si="161"/>
        <v>0</v>
      </c>
      <c r="AC377" s="21">
        <f t="shared" si="161"/>
        <v>0</v>
      </c>
      <c r="AD377" s="21">
        <f t="shared" si="161"/>
        <v>0</v>
      </c>
      <c r="AE377" s="21">
        <f t="shared" si="16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2">+C381+C382</f>
        <v>0</v>
      </c>
      <c r="D380" s="21">
        <f t="shared" ref="D380:AE380" si="163">+D381+D382</f>
        <v>0</v>
      </c>
      <c r="E380" s="21">
        <f t="shared" si="163"/>
        <v>0</v>
      </c>
      <c r="F380" s="21">
        <f t="shared" si="163"/>
        <v>0</v>
      </c>
      <c r="G380" s="21">
        <f t="shared" si="163"/>
        <v>0</v>
      </c>
      <c r="H380" s="21">
        <f t="shared" si="163"/>
        <v>0</v>
      </c>
      <c r="I380" s="21">
        <f t="shared" si="163"/>
        <v>0</v>
      </c>
      <c r="J380" s="21">
        <f t="shared" si="163"/>
        <v>0</v>
      </c>
      <c r="K380" s="21">
        <f t="shared" si="163"/>
        <v>0</v>
      </c>
      <c r="L380" s="21">
        <f t="shared" si="163"/>
        <v>0</v>
      </c>
      <c r="M380" s="21">
        <f t="shared" si="163"/>
        <v>0</v>
      </c>
      <c r="N380" s="21">
        <f t="shared" si="163"/>
        <v>0</v>
      </c>
      <c r="O380" s="21">
        <f t="shared" si="163"/>
        <v>0</v>
      </c>
      <c r="P380" s="21">
        <f t="shared" si="163"/>
        <v>0</v>
      </c>
      <c r="Q380" s="21">
        <f t="shared" si="163"/>
        <v>0</v>
      </c>
      <c r="R380" s="21">
        <f t="shared" si="163"/>
        <v>0</v>
      </c>
      <c r="S380" s="21">
        <f t="shared" si="163"/>
        <v>0</v>
      </c>
      <c r="T380" s="21">
        <f t="shared" si="163"/>
        <v>0</v>
      </c>
      <c r="U380" s="21">
        <f t="shared" si="163"/>
        <v>0</v>
      </c>
      <c r="V380" s="21">
        <f t="shared" si="163"/>
        <v>0</v>
      </c>
      <c r="W380" s="21">
        <f t="shared" si="163"/>
        <v>0</v>
      </c>
      <c r="X380" s="21">
        <f t="shared" si="163"/>
        <v>0</v>
      </c>
      <c r="Y380" s="21">
        <f t="shared" si="163"/>
        <v>0</v>
      </c>
      <c r="Z380" s="21">
        <f t="shared" si="163"/>
        <v>0</v>
      </c>
      <c r="AA380" s="21">
        <f t="shared" si="163"/>
        <v>0</v>
      </c>
      <c r="AB380" s="21">
        <f t="shared" si="163"/>
        <v>0</v>
      </c>
      <c r="AC380" s="21">
        <f t="shared" si="163"/>
        <v>0</v>
      </c>
      <c r="AD380" s="21">
        <f t="shared" si="163"/>
        <v>0</v>
      </c>
      <c r="AE380" s="21">
        <f t="shared" si="163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4">+C384+C385</f>
        <v>1.5794420217929759E-4</v>
      </c>
      <c r="D383" s="21">
        <f t="shared" ref="D383:AE383" si="165">+D384+D385</f>
        <v>1.7206929343110465E-4</v>
      </c>
      <c r="E383" s="21">
        <f t="shared" si="165"/>
        <v>3.1010995793740126E-4</v>
      </c>
      <c r="F383" s="21">
        <f t="shared" si="165"/>
        <v>1.4779981846209058E-4</v>
      </c>
      <c r="G383" s="21">
        <f t="shared" si="165"/>
        <v>1.8683643428526659E-4</v>
      </c>
      <c r="H383" s="21">
        <f t="shared" si="165"/>
        <v>1.0247111653583693E-3</v>
      </c>
      <c r="I383" s="21">
        <f t="shared" si="165"/>
        <v>2.5566415165770843E-4</v>
      </c>
      <c r="J383" s="21">
        <f t="shared" si="165"/>
        <v>1.5897148154306532E-4</v>
      </c>
      <c r="K383" s="21">
        <f t="shared" si="165"/>
        <v>8.3209628465190895E-5</v>
      </c>
      <c r="L383" s="21">
        <f t="shared" si="165"/>
        <v>1.4253501172278065E-4</v>
      </c>
      <c r="M383" s="21">
        <f t="shared" si="165"/>
        <v>2.8609730280932923E-4</v>
      </c>
      <c r="N383" s="21">
        <f t="shared" si="165"/>
        <v>1.5422031448563924E-4</v>
      </c>
      <c r="O383" s="21">
        <f t="shared" si="165"/>
        <v>1.7527954144287892E-4</v>
      </c>
      <c r="P383" s="21">
        <f t="shared" si="165"/>
        <v>4.9243950000000007E-4</v>
      </c>
      <c r="Q383" s="21">
        <f t="shared" si="165"/>
        <v>1.0546200000000001E-4</v>
      </c>
      <c r="R383" s="21">
        <f t="shared" si="165"/>
        <v>4.5076500000000011E-4</v>
      </c>
      <c r="S383" s="21">
        <f t="shared" si="165"/>
        <v>6.5488500000000002E-5</v>
      </c>
      <c r="T383" s="21">
        <f t="shared" si="165"/>
        <v>2.7216000000000002E-5</v>
      </c>
      <c r="U383" s="21">
        <f t="shared" si="165"/>
        <v>1.9765619999999998E-4</v>
      </c>
      <c r="V383" s="21">
        <f t="shared" si="165"/>
        <v>3.0107699999999996E-4</v>
      </c>
      <c r="W383" s="21">
        <f t="shared" si="165"/>
        <v>3.2131890000000005E-4</v>
      </c>
      <c r="X383" s="21">
        <f t="shared" si="165"/>
        <v>5.4432000000000005E-4</v>
      </c>
      <c r="Y383" s="21">
        <f t="shared" si="165"/>
        <v>2.195991E-3</v>
      </c>
      <c r="Z383" s="21">
        <f t="shared" si="165"/>
        <v>1.6669800000000004E-4</v>
      </c>
      <c r="AA383" s="21">
        <f t="shared" si="165"/>
        <v>7.3789380000000016E-4</v>
      </c>
      <c r="AB383" s="21">
        <f t="shared" si="165"/>
        <v>7.7735700000000022E-5</v>
      </c>
      <c r="AC383" s="21">
        <f t="shared" si="165"/>
        <v>8.5611330000000003E-4</v>
      </c>
      <c r="AD383" s="21">
        <f t="shared" si="165"/>
        <v>7.9946999999999999E-5</v>
      </c>
      <c r="AE383" s="21">
        <f t="shared" si="165"/>
        <v>9.0323100000000003E-5</v>
      </c>
    </row>
    <row r="384" spans="1:31" x14ac:dyDescent="0.2">
      <c r="A384" s="9" t="s">
        <v>669</v>
      </c>
      <c r="B384" s="4" t="s">
        <v>670</v>
      </c>
      <c r="C384" s="27">
        <v>1.5794420217929759E-4</v>
      </c>
      <c r="D384" s="27">
        <v>1.7206929343110465E-4</v>
      </c>
      <c r="E384" s="27">
        <v>3.1010995793740126E-4</v>
      </c>
      <c r="F384" s="27">
        <v>1.4779981846209058E-4</v>
      </c>
      <c r="G384" s="27">
        <v>1.8683643428526659E-4</v>
      </c>
      <c r="H384" s="27">
        <v>1.0247111653583693E-3</v>
      </c>
      <c r="I384" s="27">
        <v>2.5566415165770843E-4</v>
      </c>
      <c r="J384" s="27">
        <v>1.5897148154306532E-4</v>
      </c>
      <c r="K384" s="27">
        <v>8.3209628465190895E-5</v>
      </c>
      <c r="L384" s="27">
        <v>1.4253501172278065E-4</v>
      </c>
      <c r="M384" s="27">
        <v>2.8609730280932923E-4</v>
      </c>
      <c r="N384" s="27">
        <v>1.5422031448563924E-4</v>
      </c>
      <c r="O384" s="27">
        <v>1.7527954144287892E-4</v>
      </c>
      <c r="P384" s="27">
        <v>4.9243950000000007E-4</v>
      </c>
      <c r="Q384" s="27">
        <v>1.0546200000000001E-4</v>
      </c>
      <c r="R384" s="27">
        <v>4.5076500000000011E-4</v>
      </c>
      <c r="S384" s="27">
        <v>6.5488500000000002E-5</v>
      </c>
      <c r="T384" s="27">
        <v>2.7216000000000002E-5</v>
      </c>
      <c r="U384" s="27">
        <v>1.9765619999999998E-4</v>
      </c>
      <c r="V384" s="27">
        <v>3.0107699999999996E-4</v>
      </c>
      <c r="W384" s="27">
        <v>3.2131890000000005E-4</v>
      </c>
      <c r="X384" s="27">
        <v>5.4432000000000005E-4</v>
      </c>
      <c r="Y384" s="27">
        <v>2.195991E-3</v>
      </c>
      <c r="Z384" s="27">
        <v>1.6669800000000004E-4</v>
      </c>
      <c r="AA384" s="27">
        <v>7.3789380000000016E-4</v>
      </c>
      <c r="AB384" s="27">
        <v>7.7735700000000022E-5</v>
      </c>
      <c r="AC384" s="27">
        <v>8.5611330000000003E-4</v>
      </c>
      <c r="AD384" s="27">
        <v>7.9946999999999999E-5</v>
      </c>
      <c r="AE384" s="27">
        <v>9.0323100000000003E-5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6">+C392+C393</f>
        <v>2.7332110720000003E-3</v>
      </c>
      <c r="D391" s="21">
        <f t="shared" ref="D391:AE391" si="167">+D392+D393</f>
        <v>8.3313956159999977E-3</v>
      </c>
      <c r="E391" s="21">
        <f t="shared" si="167"/>
        <v>1.5564280320000002E-2</v>
      </c>
      <c r="F391" s="21">
        <f t="shared" si="167"/>
        <v>2.2277449663999995E-2</v>
      </c>
      <c r="G391" s="21">
        <f t="shared" si="167"/>
        <v>1.8262642528E-2</v>
      </c>
      <c r="H391" s="21">
        <f t="shared" si="167"/>
        <v>6.0825616000000013E-3</v>
      </c>
      <c r="I391" s="21">
        <f t="shared" si="167"/>
        <v>2.8018555840000005E-3</v>
      </c>
      <c r="J391" s="21">
        <f t="shared" si="167"/>
        <v>4.1974580480000009E-3</v>
      </c>
      <c r="K391" s="21">
        <f t="shared" si="167"/>
        <v>4.6389432320000012E-3</v>
      </c>
      <c r="L391" s="21">
        <f t="shared" si="167"/>
        <v>2.059186688E-3</v>
      </c>
      <c r="M391" s="21">
        <f t="shared" si="167"/>
        <v>3.246231039999999E-3</v>
      </c>
      <c r="N391" s="21">
        <f t="shared" si="167"/>
        <v>4.9180594560000006E-3</v>
      </c>
      <c r="O391" s="21">
        <f t="shared" si="167"/>
        <v>4.9382869439999989E-3</v>
      </c>
      <c r="P391" s="21">
        <f t="shared" si="167"/>
        <v>1.1871038207999998E-2</v>
      </c>
      <c r="Q391" s="21">
        <f t="shared" si="167"/>
        <v>1.0170463103999997E-2</v>
      </c>
      <c r="R391" s="21">
        <f t="shared" si="167"/>
        <v>1.0723068096000002E-2</v>
      </c>
      <c r="S391" s="21">
        <f t="shared" si="167"/>
        <v>5.9384034879999999E-3</v>
      </c>
      <c r="T391" s="21">
        <f t="shared" si="167"/>
        <v>3.0409267839999993E-3</v>
      </c>
      <c r="U391" s="21">
        <f t="shared" si="167"/>
        <v>1.2953629439999999E-3</v>
      </c>
      <c r="V391" s="21">
        <f t="shared" si="167"/>
        <v>5.1351691519999996E-3</v>
      </c>
      <c r="W391" s="21">
        <f t="shared" si="167"/>
        <v>2.2338959392E-2</v>
      </c>
      <c r="X391" s="21">
        <f t="shared" si="167"/>
        <v>1.9015165727999998E-2</v>
      </c>
      <c r="Y391" s="21">
        <f t="shared" si="167"/>
        <v>2.9383158719999995E-3</v>
      </c>
      <c r="Z391" s="21">
        <f t="shared" si="167"/>
        <v>3.439420736E-3</v>
      </c>
      <c r="AA391" s="21">
        <f t="shared" si="167"/>
        <v>3.8347682144E-2</v>
      </c>
      <c r="AB391" s="21">
        <f t="shared" si="167"/>
        <v>6.3396846720000007E-3</v>
      </c>
      <c r="AC391" s="21">
        <f t="shared" si="167"/>
        <v>6.5960378879999998E-3</v>
      </c>
      <c r="AD391" s="21">
        <f t="shared" si="167"/>
        <v>0.10858633481600001</v>
      </c>
      <c r="AE391" s="21">
        <f t="shared" si="167"/>
        <v>6.4478190431999996E-3</v>
      </c>
    </row>
    <row r="392" spans="1:31" x14ac:dyDescent="0.2">
      <c r="A392" s="9" t="s">
        <v>679</v>
      </c>
      <c r="B392" s="4" t="s">
        <v>680</v>
      </c>
      <c r="C392" s="27">
        <v>2.7332110720000003E-3</v>
      </c>
      <c r="D392" s="27">
        <v>8.3313956159999977E-3</v>
      </c>
      <c r="E392" s="27">
        <v>1.5564280320000002E-2</v>
      </c>
      <c r="F392" s="27">
        <v>2.2277449663999995E-2</v>
      </c>
      <c r="G392" s="27">
        <v>1.8262642528E-2</v>
      </c>
      <c r="H392" s="27">
        <v>6.0825616000000013E-3</v>
      </c>
      <c r="I392" s="27">
        <v>2.8018555840000005E-3</v>
      </c>
      <c r="J392" s="27">
        <v>4.1974580480000009E-3</v>
      </c>
      <c r="K392" s="27">
        <v>4.6389432320000012E-3</v>
      </c>
      <c r="L392" s="27">
        <v>2.059186688E-3</v>
      </c>
      <c r="M392" s="27">
        <v>3.246231039999999E-3</v>
      </c>
      <c r="N392" s="27">
        <v>4.9180594560000006E-3</v>
      </c>
      <c r="O392" s="27">
        <v>4.9382869439999989E-3</v>
      </c>
      <c r="P392" s="27">
        <v>1.1871038207999998E-2</v>
      </c>
      <c r="Q392" s="27">
        <v>1.0170463103999997E-2</v>
      </c>
      <c r="R392" s="27">
        <v>1.0723068096000002E-2</v>
      </c>
      <c r="S392" s="27">
        <v>5.9384034879999999E-3</v>
      </c>
      <c r="T392" s="27">
        <v>3.0409267839999993E-3</v>
      </c>
      <c r="U392" s="27">
        <v>1.2953629439999999E-3</v>
      </c>
      <c r="V392" s="27">
        <v>5.1351691519999996E-3</v>
      </c>
      <c r="W392" s="27">
        <v>2.2338959392E-2</v>
      </c>
      <c r="X392" s="27">
        <v>1.9015165727999998E-2</v>
      </c>
      <c r="Y392" s="27">
        <v>2.9383158719999995E-3</v>
      </c>
      <c r="Z392" s="27">
        <v>3.439420736E-3</v>
      </c>
      <c r="AA392" s="27">
        <v>3.8347682144E-2</v>
      </c>
      <c r="AB392" s="27">
        <v>6.3396846720000007E-3</v>
      </c>
      <c r="AC392" s="27">
        <v>6.5960378879999998E-3</v>
      </c>
      <c r="AD392" s="27">
        <v>0.10858633481600001</v>
      </c>
      <c r="AE392" s="27">
        <v>6.4478190431999996E-3</v>
      </c>
    </row>
    <row r="393" spans="1:31" x14ac:dyDescent="0.2">
      <c r="A393" s="9" t="s">
        <v>681</v>
      </c>
      <c r="B393" s="4" t="s">
        <v>682</v>
      </c>
      <c r="C393" s="21">
        <f t="shared" ref="C393" si="168">+C394+C395+C396+C397+C398</f>
        <v>0</v>
      </c>
      <c r="D393" s="21">
        <f t="shared" ref="D393:AE393" si="169">+D394+D395+D396+D397+D398</f>
        <v>0</v>
      </c>
      <c r="E393" s="21">
        <f t="shared" si="169"/>
        <v>0</v>
      </c>
      <c r="F393" s="21">
        <f t="shared" si="169"/>
        <v>0</v>
      </c>
      <c r="G393" s="21">
        <f t="shared" si="169"/>
        <v>0</v>
      </c>
      <c r="H393" s="21">
        <f t="shared" si="169"/>
        <v>0</v>
      </c>
      <c r="I393" s="21">
        <f t="shared" si="169"/>
        <v>0</v>
      </c>
      <c r="J393" s="21">
        <f t="shared" si="169"/>
        <v>0</v>
      </c>
      <c r="K393" s="21">
        <f t="shared" si="169"/>
        <v>0</v>
      </c>
      <c r="L393" s="21">
        <f t="shared" si="169"/>
        <v>0</v>
      </c>
      <c r="M393" s="21">
        <f t="shared" si="169"/>
        <v>0</v>
      </c>
      <c r="N393" s="21">
        <f t="shared" si="169"/>
        <v>0</v>
      </c>
      <c r="O393" s="21">
        <f t="shared" si="169"/>
        <v>0</v>
      </c>
      <c r="P393" s="21">
        <f t="shared" si="169"/>
        <v>0</v>
      </c>
      <c r="Q393" s="21">
        <f t="shared" si="169"/>
        <v>0</v>
      </c>
      <c r="R393" s="21">
        <f t="shared" si="169"/>
        <v>0</v>
      </c>
      <c r="S393" s="21">
        <f t="shared" si="169"/>
        <v>0</v>
      </c>
      <c r="T393" s="21">
        <f t="shared" si="169"/>
        <v>0</v>
      </c>
      <c r="U393" s="21">
        <f t="shared" si="169"/>
        <v>0</v>
      </c>
      <c r="V393" s="21">
        <f t="shared" si="169"/>
        <v>0</v>
      </c>
      <c r="W393" s="21">
        <f t="shared" si="169"/>
        <v>0</v>
      </c>
      <c r="X393" s="21">
        <f t="shared" si="169"/>
        <v>0</v>
      </c>
      <c r="Y393" s="21">
        <f t="shared" si="169"/>
        <v>0</v>
      </c>
      <c r="Z393" s="21">
        <f t="shared" si="169"/>
        <v>0</v>
      </c>
      <c r="AA393" s="21">
        <f t="shared" si="169"/>
        <v>0</v>
      </c>
      <c r="AB393" s="21">
        <f t="shared" si="169"/>
        <v>0</v>
      </c>
      <c r="AC393" s="21">
        <f t="shared" si="169"/>
        <v>0</v>
      </c>
      <c r="AD393" s="21">
        <f t="shared" si="169"/>
        <v>0</v>
      </c>
      <c r="AE393" s="21">
        <f t="shared" si="169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0">+C400+C401</f>
        <v>0</v>
      </c>
      <c r="D399" s="21">
        <f t="shared" ref="D399:AE399" si="171">+D400+D401</f>
        <v>0</v>
      </c>
      <c r="E399" s="21">
        <f t="shared" si="171"/>
        <v>0</v>
      </c>
      <c r="F399" s="21">
        <f t="shared" si="171"/>
        <v>0</v>
      </c>
      <c r="G399" s="21">
        <f t="shared" si="171"/>
        <v>0</v>
      </c>
      <c r="H399" s="21">
        <f t="shared" si="171"/>
        <v>0</v>
      </c>
      <c r="I399" s="21">
        <f t="shared" si="171"/>
        <v>0</v>
      </c>
      <c r="J399" s="21">
        <f t="shared" si="171"/>
        <v>0</v>
      </c>
      <c r="K399" s="21">
        <f t="shared" si="171"/>
        <v>0</v>
      </c>
      <c r="L399" s="21">
        <f t="shared" si="171"/>
        <v>0</v>
      </c>
      <c r="M399" s="21">
        <f t="shared" si="171"/>
        <v>0</v>
      </c>
      <c r="N399" s="21">
        <f t="shared" si="171"/>
        <v>0</v>
      </c>
      <c r="O399" s="21">
        <f t="shared" si="171"/>
        <v>0</v>
      </c>
      <c r="P399" s="21">
        <f t="shared" si="171"/>
        <v>0</v>
      </c>
      <c r="Q399" s="21">
        <f t="shared" si="171"/>
        <v>0</v>
      </c>
      <c r="R399" s="21">
        <f t="shared" si="171"/>
        <v>0</v>
      </c>
      <c r="S399" s="21">
        <f t="shared" si="171"/>
        <v>0</v>
      </c>
      <c r="T399" s="21">
        <f t="shared" si="171"/>
        <v>0</v>
      </c>
      <c r="U399" s="21">
        <f t="shared" si="171"/>
        <v>0</v>
      </c>
      <c r="V399" s="21">
        <f t="shared" si="171"/>
        <v>0</v>
      </c>
      <c r="W399" s="21">
        <f t="shared" si="171"/>
        <v>0</v>
      </c>
      <c r="X399" s="21">
        <f t="shared" si="171"/>
        <v>0</v>
      </c>
      <c r="Y399" s="21">
        <f t="shared" si="171"/>
        <v>0</v>
      </c>
      <c r="Z399" s="21">
        <f t="shared" si="171"/>
        <v>0</v>
      </c>
      <c r="AA399" s="21">
        <f t="shared" si="171"/>
        <v>0</v>
      </c>
      <c r="AB399" s="21">
        <f t="shared" si="171"/>
        <v>0</v>
      </c>
      <c r="AC399" s="21">
        <f t="shared" si="171"/>
        <v>0</v>
      </c>
      <c r="AD399" s="21">
        <f t="shared" si="171"/>
        <v>0</v>
      </c>
      <c r="AE399" s="21">
        <f t="shared" si="17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2">+C408+C409</f>
        <v>0</v>
      </c>
      <c r="D407" s="21">
        <f t="shared" ref="D407:AE407" si="173">+D408+D409</f>
        <v>0</v>
      </c>
      <c r="E407" s="21">
        <f t="shared" si="173"/>
        <v>0</v>
      </c>
      <c r="F407" s="21">
        <f t="shared" si="173"/>
        <v>0</v>
      </c>
      <c r="G407" s="21">
        <f t="shared" si="173"/>
        <v>0</v>
      </c>
      <c r="H407" s="21">
        <f t="shared" si="173"/>
        <v>0</v>
      </c>
      <c r="I407" s="21">
        <f t="shared" si="173"/>
        <v>0</v>
      </c>
      <c r="J407" s="21">
        <f t="shared" si="173"/>
        <v>0</v>
      </c>
      <c r="K407" s="21">
        <f t="shared" si="173"/>
        <v>0</v>
      </c>
      <c r="L407" s="21">
        <f t="shared" si="173"/>
        <v>0</v>
      </c>
      <c r="M407" s="21">
        <f t="shared" si="173"/>
        <v>0</v>
      </c>
      <c r="N407" s="21">
        <f t="shared" si="173"/>
        <v>0</v>
      </c>
      <c r="O407" s="21">
        <f t="shared" si="173"/>
        <v>0</v>
      </c>
      <c r="P407" s="21">
        <f t="shared" si="173"/>
        <v>0</v>
      </c>
      <c r="Q407" s="21">
        <f t="shared" si="173"/>
        <v>0</v>
      </c>
      <c r="R407" s="21">
        <f t="shared" si="173"/>
        <v>0</v>
      </c>
      <c r="S407" s="21">
        <f t="shared" si="173"/>
        <v>0</v>
      </c>
      <c r="T407" s="21">
        <f t="shared" si="173"/>
        <v>0</v>
      </c>
      <c r="U407" s="21">
        <f t="shared" si="173"/>
        <v>0</v>
      </c>
      <c r="V407" s="21">
        <f t="shared" si="173"/>
        <v>0</v>
      </c>
      <c r="W407" s="21">
        <f t="shared" si="173"/>
        <v>0</v>
      </c>
      <c r="X407" s="21">
        <f t="shared" si="173"/>
        <v>0</v>
      </c>
      <c r="Y407" s="21">
        <f t="shared" si="173"/>
        <v>0</v>
      </c>
      <c r="Z407" s="21">
        <f t="shared" si="173"/>
        <v>0</v>
      </c>
      <c r="AA407" s="21">
        <f t="shared" si="173"/>
        <v>0</v>
      </c>
      <c r="AB407" s="21">
        <f t="shared" si="173"/>
        <v>0</v>
      </c>
      <c r="AC407" s="21">
        <f t="shared" si="173"/>
        <v>0</v>
      </c>
      <c r="AD407" s="21">
        <f t="shared" si="173"/>
        <v>0</v>
      </c>
      <c r="AE407" s="21">
        <f t="shared" si="173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4">+C410+C411+C412+C413+C414</f>
        <v>0</v>
      </c>
      <c r="D409" s="21">
        <f t="shared" ref="D409:AE409" si="175">+D410+D411+D412+D413+D414</f>
        <v>0</v>
      </c>
      <c r="E409" s="21">
        <f t="shared" si="175"/>
        <v>0</v>
      </c>
      <c r="F409" s="21">
        <f t="shared" si="175"/>
        <v>0</v>
      </c>
      <c r="G409" s="21">
        <f t="shared" si="175"/>
        <v>0</v>
      </c>
      <c r="H409" s="21">
        <f t="shared" si="175"/>
        <v>0</v>
      </c>
      <c r="I409" s="21">
        <f t="shared" si="175"/>
        <v>0</v>
      </c>
      <c r="J409" s="21">
        <f t="shared" si="175"/>
        <v>0</v>
      </c>
      <c r="K409" s="21">
        <f t="shared" si="175"/>
        <v>0</v>
      </c>
      <c r="L409" s="21">
        <f t="shared" si="175"/>
        <v>0</v>
      </c>
      <c r="M409" s="21">
        <f t="shared" si="175"/>
        <v>0</v>
      </c>
      <c r="N409" s="21">
        <f t="shared" si="175"/>
        <v>0</v>
      </c>
      <c r="O409" s="21">
        <f t="shared" si="175"/>
        <v>0</v>
      </c>
      <c r="P409" s="21">
        <f t="shared" si="175"/>
        <v>0</v>
      </c>
      <c r="Q409" s="21">
        <f t="shared" si="175"/>
        <v>0</v>
      </c>
      <c r="R409" s="21">
        <f t="shared" si="175"/>
        <v>0</v>
      </c>
      <c r="S409" s="21">
        <f t="shared" si="175"/>
        <v>0</v>
      </c>
      <c r="T409" s="21">
        <f t="shared" si="175"/>
        <v>0</v>
      </c>
      <c r="U409" s="21">
        <f t="shared" si="175"/>
        <v>0</v>
      </c>
      <c r="V409" s="21">
        <f t="shared" si="175"/>
        <v>0</v>
      </c>
      <c r="W409" s="21">
        <f t="shared" si="175"/>
        <v>0</v>
      </c>
      <c r="X409" s="21">
        <f t="shared" si="175"/>
        <v>0</v>
      </c>
      <c r="Y409" s="21">
        <f t="shared" si="175"/>
        <v>0</v>
      </c>
      <c r="Z409" s="21">
        <f t="shared" si="175"/>
        <v>0</v>
      </c>
      <c r="AA409" s="21">
        <f t="shared" si="175"/>
        <v>0</v>
      </c>
      <c r="AB409" s="21">
        <f t="shared" si="175"/>
        <v>0</v>
      </c>
      <c r="AC409" s="21">
        <f t="shared" si="175"/>
        <v>0</v>
      </c>
      <c r="AD409" s="21">
        <f t="shared" si="175"/>
        <v>0</v>
      </c>
      <c r="AE409" s="21">
        <f t="shared" si="175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6">+C416+C417</f>
        <v>0</v>
      </c>
      <c r="D415" s="21">
        <f t="shared" ref="D415:AE415" si="177">+D416+D417</f>
        <v>0</v>
      </c>
      <c r="E415" s="21">
        <f t="shared" si="177"/>
        <v>0</v>
      </c>
      <c r="F415" s="21">
        <f t="shared" si="177"/>
        <v>0</v>
      </c>
      <c r="G415" s="21">
        <f t="shared" si="177"/>
        <v>0</v>
      </c>
      <c r="H415" s="21">
        <f t="shared" si="177"/>
        <v>0</v>
      </c>
      <c r="I415" s="21">
        <f t="shared" si="177"/>
        <v>0</v>
      </c>
      <c r="J415" s="21">
        <f t="shared" si="177"/>
        <v>0</v>
      </c>
      <c r="K415" s="21">
        <f t="shared" si="177"/>
        <v>0</v>
      </c>
      <c r="L415" s="21">
        <f t="shared" si="177"/>
        <v>0</v>
      </c>
      <c r="M415" s="21">
        <f t="shared" si="177"/>
        <v>0</v>
      </c>
      <c r="N415" s="21">
        <f t="shared" si="177"/>
        <v>0</v>
      </c>
      <c r="O415" s="21">
        <f t="shared" si="177"/>
        <v>0</v>
      </c>
      <c r="P415" s="21">
        <f t="shared" si="177"/>
        <v>0</v>
      </c>
      <c r="Q415" s="21">
        <f t="shared" si="177"/>
        <v>0</v>
      </c>
      <c r="R415" s="21">
        <f t="shared" si="177"/>
        <v>0</v>
      </c>
      <c r="S415" s="21">
        <f t="shared" si="177"/>
        <v>0</v>
      </c>
      <c r="T415" s="21">
        <f t="shared" si="177"/>
        <v>0</v>
      </c>
      <c r="U415" s="21">
        <f t="shared" si="177"/>
        <v>0</v>
      </c>
      <c r="V415" s="21">
        <f t="shared" si="177"/>
        <v>0</v>
      </c>
      <c r="W415" s="21">
        <f t="shared" si="177"/>
        <v>0</v>
      </c>
      <c r="X415" s="21">
        <f t="shared" si="177"/>
        <v>0</v>
      </c>
      <c r="Y415" s="21">
        <f t="shared" si="177"/>
        <v>0</v>
      </c>
      <c r="Z415" s="21">
        <f t="shared" si="177"/>
        <v>0</v>
      </c>
      <c r="AA415" s="21">
        <f t="shared" si="177"/>
        <v>0</v>
      </c>
      <c r="AB415" s="21">
        <f t="shared" si="177"/>
        <v>0</v>
      </c>
      <c r="AC415" s="21">
        <f t="shared" si="177"/>
        <v>0</v>
      </c>
      <c r="AD415" s="21">
        <f t="shared" si="177"/>
        <v>0</v>
      </c>
      <c r="AE415" s="21">
        <f t="shared" si="177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78">+C418+C419+C420+C421+C422</f>
        <v>0</v>
      </c>
      <c r="D417" s="21">
        <f t="shared" ref="D417:AE417" si="179">+D418+D419+D420+D421+D422</f>
        <v>0</v>
      </c>
      <c r="E417" s="21">
        <f t="shared" si="179"/>
        <v>0</v>
      </c>
      <c r="F417" s="21">
        <f t="shared" si="179"/>
        <v>0</v>
      </c>
      <c r="G417" s="21">
        <f t="shared" si="179"/>
        <v>0</v>
      </c>
      <c r="H417" s="21">
        <f t="shared" si="179"/>
        <v>0</v>
      </c>
      <c r="I417" s="21">
        <f t="shared" si="179"/>
        <v>0</v>
      </c>
      <c r="J417" s="21">
        <f t="shared" si="179"/>
        <v>0</v>
      </c>
      <c r="K417" s="21">
        <f t="shared" si="179"/>
        <v>0</v>
      </c>
      <c r="L417" s="21">
        <f t="shared" si="179"/>
        <v>0</v>
      </c>
      <c r="M417" s="21">
        <f t="shared" si="179"/>
        <v>0</v>
      </c>
      <c r="N417" s="21">
        <f t="shared" si="179"/>
        <v>0</v>
      </c>
      <c r="O417" s="21">
        <f t="shared" si="179"/>
        <v>0</v>
      </c>
      <c r="P417" s="21">
        <f t="shared" si="179"/>
        <v>0</v>
      </c>
      <c r="Q417" s="21">
        <f t="shared" si="179"/>
        <v>0</v>
      </c>
      <c r="R417" s="21">
        <f t="shared" si="179"/>
        <v>0</v>
      </c>
      <c r="S417" s="21">
        <f t="shared" si="179"/>
        <v>0</v>
      </c>
      <c r="T417" s="21">
        <f t="shared" si="179"/>
        <v>0</v>
      </c>
      <c r="U417" s="21">
        <f t="shared" si="179"/>
        <v>0</v>
      </c>
      <c r="V417" s="21">
        <f t="shared" si="179"/>
        <v>0</v>
      </c>
      <c r="W417" s="21">
        <f t="shared" si="179"/>
        <v>0</v>
      </c>
      <c r="X417" s="21">
        <f t="shared" si="179"/>
        <v>0</v>
      </c>
      <c r="Y417" s="21">
        <f t="shared" si="179"/>
        <v>0</v>
      </c>
      <c r="Z417" s="21">
        <f t="shared" si="179"/>
        <v>0</v>
      </c>
      <c r="AA417" s="21">
        <f t="shared" si="179"/>
        <v>0</v>
      </c>
      <c r="AB417" s="21">
        <f t="shared" si="179"/>
        <v>0</v>
      </c>
      <c r="AC417" s="21">
        <f t="shared" si="179"/>
        <v>0</v>
      </c>
      <c r="AD417" s="21">
        <f t="shared" si="179"/>
        <v>0</v>
      </c>
      <c r="AE417" s="21">
        <f t="shared" si="179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17.905509818014188</v>
      </c>
      <c r="D425" s="28">
        <f t="shared" ref="D425:AE425" si="180">+D426+D430+D431+D434</f>
        <v>18.879593499845587</v>
      </c>
      <c r="E425" s="28">
        <f t="shared" si="180"/>
        <v>21.757804980446355</v>
      </c>
      <c r="F425" s="28">
        <f t="shared" si="180"/>
        <v>24.387962164274967</v>
      </c>
      <c r="G425" s="28">
        <f t="shared" si="180"/>
        <v>27.053033851082862</v>
      </c>
      <c r="H425" s="28">
        <f t="shared" si="180"/>
        <v>29.365206327352308</v>
      </c>
      <c r="I425" s="28">
        <f t="shared" si="180"/>
        <v>31.642077520074572</v>
      </c>
      <c r="J425" s="28">
        <f t="shared" si="180"/>
        <v>35.777289958891487</v>
      </c>
      <c r="K425" s="28">
        <f t="shared" si="180"/>
        <v>40.18730987696258</v>
      </c>
      <c r="L425" s="28">
        <f t="shared" si="180"/>
        <v>43.996422302675199</v>
      </c>
      <c r="M425" s="28">
        <f t="shared" si="180"/>
        <v>47.645298350381118</v>
      </c>
      <c r="N425" s="28">
        <f t="shared" si="180"/>
        <v>62.764806266769142</v>
      </c>
      <c r="O425" s="28">
        <f t="shared" si="180"/>
        <v>72.016631120542229</v>
      </c>
      <c r="P425" s="28">
        <f t="shared" si="180"/>
        <v>75.577587536747927</v>
      </c>
      <c r="Q425" s="28">
        <f t="shared" si="180"/>
        <v>80.245784704902832</v>
      </c>
      <c r="R425" s="28">
        <f t="shared" si="180"/>
        <v>85.842943375673855</v>
      </c>
      <c r="S425" s="28">
        <f t="shared" si="180"/>
        <v>93.606491703805688</v>
      </c>
      <c r="T425" s="28">
        <f t="shared" si="180"/>
        <v>85.494341084001789</v>
      </c>
      <c r="U425" s="28">
        <f t="shared" si="180"/>
        <v>74.814913101829745</v>
      </c>
      <c r="V425" s="28">
        <f t="shared" si="180"/>
        <v>64.314133979361657</v>
      </c>
      <c r="W425" s="28">
        <f t="shared" si="180"/>
        <v>67.515900747082867</v>
      </c>
      <c r="X425" s="28">
        <f t="shared" si="180"/>
        <v>71.03142757982215</v>
      </c>
      <c r="Y425" s="28">
        <f t="shared" si="180"/>
        <v>72.418021987560905</v>
      </c>
      <c r="Z425" s="28">
        <f t="shared" si="180"/>
        <v>78.924387359655569</v>
      </c>
      <c r="AA425" s="28">
        <f t="shared" si="180"/>
        <v>79.052575165739682</v>
      </c>
      <c r="AB425" s="28">
        <f t="shared" si="180"/>
        <v>92.919057408887738</v>
      </c>
      <c r="AC425" s="28">
        <f t="shared" si="180"/>
        <v>98.606075122713207</v>
      </c>
      <c r="AD425" s="28">
        <f t="shared" si="180"/>
        <v>106.21377246305005</v>
      </c>
      <c r="AE425" s="28">
        <f t="shared" si="180"/>
        <v>114.37610590251978</v>
      </c>
    </row>
    <row r="426" spans="1:31" x14ac:dyDescent="0.2">
      <c r="A426" s="80" t="s">
        <v>723</v>
      </c>
      <c r="B426" s="4" t="s">
        <v>724</v>
      </c>
      <c r="C426" s="21">
        <f>+C427+C428+C429</f>
        <v>15.276022581258287</v>
      </c>
      <c r="D426" s="21">
        <f t="shared" ref="D426:AE426" si="181">+D427+D428+D429</f>
        <v>15.732331265182669</v>
      </c>
      <c r="E426" s="21">
        <f t="shared" si="181"/>
        <v>18.13129889124037</v>
      </c>
      <c r="F426" s="21">
        <f t="shared" si="181"/>
        <v>20.668212470017892</v>
      </c>
      <c r="G426" s="21">
        <f t="shared" si="181"/>
        <v>23.181664179508417</v>
      </c>
      <c r="H426" s="21">
        <f t="shared" si="181"/>
        <v>25.685575821923671</v>
      </c>
      <c r="I426" s="21">
        <f t="shared" si="181"/>
        <v>28.256534558996631</v>
      </c>
      <c r="J426" s="21">
        <f t="shared" si="181"/>
        <v>32.119572682034217</v>
      </c>
      <c r="K426" s="21">
        <f t="shared" si="181"/>
        <v>36.29070990050635</v>
      </c>
      <c r="L426" s="21">
        <f t="shared" si="181"/>
        <v>40.397723042631625</v>
      </c>
      <c r="M426" s="21">
        <f t="shared" si="181"/>
        <v>44.298873444038485</v>
      </c>
      <c r="N426" s="21">
        <f t="shared" si="181"/>
        <v>48.164213022318236</v>
      </c>
      <c r="O426" s="21">
        <f t="shared" si="181"/>
        <v>52.100328133297076</v>
      </c>
      <c r="P426" s="21">
        <f t="shared" si="181"/>
        <v>55.736403350259188</v>
      </c>
      <c r="Q426" s="21">
        <f t="shared" si="181"/>
        <v>59.633619891909959</v>
      </c>
      <c r="R426" s="21">
        <f t="shared" si="181"/>
        <v>63.695051957000047</v>
      </c>
      <c r="S426" s="21">
        <f t="shared" si="181"/>
        <v>67.952867563560005</v>
      </c>
      <c r="T426" s="21">
        <f t="shared" si="181"/>
        <v>58.983369663134411</v>
      </c>
      <c r="U426" s="21">
        <f t="shared" si="181"/>
        <v>50.126713969000448</v>
      </c>
      <c r="V426" s="21">
        <f t="shared" si="181"/>
        <v>40.844014568991717</v>
      </c>
      <c r="W426" s="21">
        <f t="shared" si="181"/>
        <v>40.747427138682276</v>
      </c>
      <c r="X426" s="21">
        <f t="shared" si="181"/>
        <v>43.400114331540365</v>
      </c>
      <c r="Y426" s="21">
        <f t="shared" si="181"/>
        <v>45.155539759294669</v>
      </c>
      <c r="Z426" s="21">
        <f t="shared" si="181"/>
        <v>49.170790849451713</v>
      </c>
      <c r="AA426" s="21">
        <f t="shared" si="181"/>
        <v>45.993104048609162</v>
      </c>
      <c r="AB426" s="21">
        <f t="shared" si="181"/>
        <v>56.059018944337566</v>
      </c>
      <c r="AC426" s="21">
        <f t="shared" si="181"/>
        <v>59.671746237349524</v>
      </c>
      <c r="AD426" s="21">
        <f t="shared" si="181"/>
        <v>69.711432139285648</v>
      </c>
      <c r="AE426" s="21">
        <f t="shared" si="181"/>
        <v>78.63617032062858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1.5113752287805302</v>
      </c>
      <c r="F427" s="27">
        <v>3.1227537065546951</v>
      </c>
      <c r="G427" s="27">
        <v>4.7621458094895335</v>
      </c>
      <c r="H427" s="27">
        <v>6.4032781405209027</v>
      </c>
      <c r="I427" s="27">
        <v>8.1680965709402678</v>
      </c>
      <c r="J427" s="27">
        <v>11.216158838332291</v>
      </c>
      <c r="K427" s="27">
        <v>14.611223127693695</v>
      </c>
      <c r="L427" s="27">
        <v>18.21243320047353</v>
      </c>
      <c r="M427" s="27">
        <v>22.413387865640299</v>
      </c>
      <c r="N427" s="27">
        <v>26.580056965864937</v>
      </c>
      <c r="O427" s="27">
        <v>30.762711128855354</v>
      </c>
      <c r="P427" s="27">
        <v>34.639418080705362</v>
      </c>
      <c r="Q427" s="27">
        <v>38.87524833257747</v>
      </c>
      <c r="R427" s="27">
        <v>43.488933724017969</v>
      </c>
      <c r="S427" s="27">
        <v>48.142006712601415</v>
      </c>
      <c r="T427" s="27">
        <v>42.226165293145897</v>
      </c>
      <c r="U427" s="27">
        <v>36.494098163997954</v>
      </c>
      <c r="V427" s="27">
        <v>29.757788238758476</v>
      </c>
      <c r="W427" s="27">
        <v>30.481989009648196</v>
      </c>
      <c r="X427" s="27">
        <v>33.11668164158128</v>
      </c>
      <c r="Y427" s="27">
        <v>34.725585009093038</v>
      </c>
      <c r="Z427" s="27">
        <v>38.708838960298642</v>
      </c>
      <c r="AA427" s="27">
        <v>36.368794403088501</v>
      </c>
      <c r="AB427" s="27">
        <v>45.183383601548293</v>
      </c>
      <c r="AC427" s="27">
        <v>47.844682916860776</v>
      </c>
      <c r="AD427" s="27">
        <v>56.379072966126209</v>
      </c>
      <c r="AE427" s="27">
        <v>65.608322633473961</v>
      </c>
    </row>
    <row r="428" spans="1:31" x14ac:dyDescent="0.2">
      <c r="A428" s="80" t="s">
        <v>726</v>
      </c>
      <c r="B428" s="4" t="s">
        <v>818</v>
      </c>
      <c r="C428" s="27">
        <v>2.9276894678152487</v>
      </c>
      <c r="D428" s="27">
        <v>3.0141062610211504</v>
      </c>
      <c r="E428" s="27">
        <v>3.3226122744096753</v>
      </c>
      <c r="F428" s="27">
        <v>3.5795534307151304</v>
      </c>
      <c r="G428" s="27">
        <v>3.7988730630720924</v>
      </c>
      <c r="H428" s="27">
        <v>3.9753627157738944</v>
      </c>
      <c r="I428" s="27">
        <v>4.1347575649457022</v>
      </c>
      <c r="J428" s="27">
        <v>4.3442496277084865</v>
      </c>
      <c r="K428" s="27">
        <v>4.5535093344405277</v>
      </c>
      <c r="L428" s="27">
        <v>4.7568475918015665</v>
      </c>
      <c r="M428" s="27">
        <v>4.6531964180845469</v>
      </c>
      <c r="N428" s="27">
        <v>4.6920384274918625</v>
      </c>
      <c r="O428" s="27">
        <v>4.5726016610664928</v>
      </c>
      <c r="P428" s="27">
        <v>4.4803786205110976</v>
      </c>
      <c r="Q428" s="27">
        <v>4.3938262891172748</v>
      </c>
      <c r="R428" s="27">
        <v>4.225663454714037</v>
      </c>
      <c r="S428" s="27">
        <v>4.1189962570948699</v>
      </c>
      <c r="T428" s="27">
        <v>3.6089886062456311</v>
      </c>
      <c r="U428" s="27">
        <v>3.1244863149409001</v>
      </c>
      <c r="V428" s="27">
        <v>2.3942617466872287</v>
      </c>
      <c r="W428" s="27">
        <v>2.0435470610593258</v>
      </c>
      <c r="X428" s="27">
        <v>1.986537006323758</v>
      </c>
      <c r="Y428" s="27">
        <v>1.9379388458568958</v>
      </c>
      <c r="Z428" s="27">
        <v>1.9417957947888893</v>
      </c>
      <c r="AA428" s="27">
        <v>1.7277061960243181</v>
      </c>
      <c r="AB428" s="27">
        <v>1.5719981352334342</v>
      </c>
      <c r="AC428" s="27">
        <v>1.6031777036521233</v>
      </c>
      <c r="AD428" s="27">
        <v>1.7061299307579787</v>
      </c>
      <c r="AE428" s="27">
        <v>2.1532975354870669</v>
      </c>
    </row>
    <row r="429" spans="1:31" x14ac:dyDescent="0.2">
      <c r="A429" s="80" t="s">
        <v>727</v>
      </c>
      <c r="B429" s="4" t="s">
        <v>819</v>
      </c>
      <c r="C429" s="27">
        <v>12.348333113443038</v>
      </c>
      <c r="D429" s="27">
        <v>12.718225004161518</v>
      </c>
      <c r="E429" s="27">
        <v>13.297311388050165</v>
      </c>
      <c r="F429" s="27">
        <v>13.965905332748065</v>
      </c>
      <c r="G429" s="27">
        <v>14.620645306946789</v>
      </c>
      <c r="H429" s="27">
        <v>15.306934965628871</v>
      </c>
      <c r="I429" s="27">
        <v>15.953680423110661</v>
      </c>
      <c r="J429" s="27">
        <v>16.559164215993437</v>
      </c>
      <c r="K429" s="27">
        <v>17.125977438372129</v>
      </c>
      <c r="L429" s="27">
        <v>17.428442250356525</v>
      </c>
      <c r="M429" s="27">
        <v>17.232289160313638</v>
      </c>
      <c r="N429" s="27">
        <v>16.892117628961437</v>
      </c>
      <c r="O429" s="27">
        <v>16.765015343375232</v>
      </c>
      <c r="P429" s="27">
        <v>16.61660664904273</v>
      </c>
      <c r="Q429" s="27">
        <v>16.364545270215213</v>
      </c>
      <c r="R429" s="27">
        <v>15.980454778268042</v>
      </c>
      <c r="S429" s="27">
        <v>15.691864593863713</v>
      </c>
      <c r="T429" s="27">
        <v>13.148215763742883</v>
      </c>
      <c r="U429" s="27">
        <v>10.508129490061593</v>
      </c>
      <c r="V429" s="27">
        <v>8.6919645835460084</v>
      </c>
      <c r="W429" s="27">
        <v>8.2218910679747523</v>
      </c>
      <c r="X429" s="27">
        <v>8.2968956836353289</v>
      </c>
      <c r="Y429" s="27">
        <v>8.4920159043447363</v>
      </c>
      <c r="Z429" s="27">
        <v>8.5201560943641841</v>
      </c>
      <c r="AA429" s="27">
        <v>7.8966034494963457</v>
      </c>
      <c r="AB429" s="27">
        <v>9.3036372075558358</v>
      </c>
      <c r="AC429" s="27">
        <v>10.223885616836627</v>
      </c>
      <c r="AD429" s="27">
        <v>11.626229242401465</v>
      </c>
      <c r="AE429" s="27">
        <v>10.874550151667552</v>
      </c>
    </row>
    <row r="430" spans="1:31" x14ac:dyDescent="0.2">
      <c r="A430" s="80" t="s">
        <v>728</v>
      </c>
      <c r="B430" s="4" t="s">
        <v>729</v>
      </c>
      <c r="C430" s="27">
        <v>0.36</v>
      </c>
      <c r="D430" s="27">
        <v>0.36</v>
      </c>
      <c r="E430" s="27">
        <v>0.36</v>
      </c>
      <c r="F430" s="27">
        <v>0.36</v>
      </c>
      <c r="G430" s="27">
        <v>0.36</v>
      </c>
      <c r="H430" s="27">
        <v>0.36</v>
      </c>
      <c r="I430" s="27">
        <v>0.36</v>
      </c>
      <c r="J430" s="27">
        <v>0.40799999999999997</v>
      </c>
      <c r="K430" s="27">
        <v>0.40799999999999997</v>
      </c>
      <c r="L430" s="27">
        <v>0.40799999999999997</v>
      </c>
      <c r="M430" s="27">
        <v>0.43</v>
      </c>
      <c r="N430" s="27">
        <v>0.43000000000000005</v>
      </c>
      <c r="O430" s="27">
        <v>0.43583999999999995</v>
      </c>
      <c r="P430" s="27">
        <v>0.43583999999999995</v>
      </c>
      <c r="Q430" s="27">
        <v>0.43583999999999995</v>
      </c>
      <c r="R430" s="27">
        <v>0.41383999999999993</v>
      </c>
      <c r="S430" s="27">
        <v>0.42609351600000001</v>
      </c>
      <c r="T430" s="27">
        <v>0.42609351600000001</v>
      </c>
      <c r="U430" s="27">
        <v>0.42609351599999995</v>
      </c>
      <c r="V430" s="27">
        <v>0.42609351599999989</v>
      </c>
      <c r="W430" s="27">
        <v>0.53574151600000008</v>
      </c>
      <c r="X430" s="27">
        <v>0.53402551600000014</v>
      </c>
      <c r="Y430" s="27">
        <v>0.35709751599999995</v>
      </c>
      <c r="Z430" s="27">
        <v>0.64334951600000012</v>
      </c>
      <c r="AA430" s="27">
        <v>0.49935915600000008</v>
      </c>
      <c r="AB430" s="27">
        <v>0.56556488000000005</v>
      </c>
      <c r="AC430" s="27">
        <v>0.58334175999999904</v>
      </c>
      <c r="AD430" s="27">
        <v>0.59150971999999968</v>
      </c>
      <c r="AE430" s="27">
        <v>0.66945559999999982</v>
      </c>
    </row>
    <row r="431" spans="1:31" x14ac:dyDescent="0.2">
      <c r="A431" s="80" t="s">
        <v>730</v>
      </c>
      <c r="B431" s="4" t="s">
        <v>731</v>
      </c>
      <c r="C431" s="21">
        <f t="shared" ref="C431" si="182">+C432+C433</f>
        <v>3.7818690581042976E-3</v>
      </c>
      <c r="D431" s="21">
        <f t="shared" ref="D431:AE431" si="183">+D432+D433</f>
        <v>3.8954216099565796E-3</v>
      </c>
      <c r="E431" s="21">
        <f t="shared" si="183"/>
        <v>4.1344130693713402E-3</v>
      </c>
      <c r="F431" s="21">
        <f t="shared" si="183"/>
        <v>4.2282437502145593E-3</v>
      </c>
      <c r="G431" s="21">
        <f t="shared" si="183"/>
        <v>4.2955036398496047E-3</v>
      </c>
      <c r="H431" s="21">
        <f t="shared" si="183"/>
        <v>4.4339235065616912E-3</v>
      </c>
      <c r="I431" s="21">
        <f t="shared" si="183"/>
        <v>4.5774891228104447E-3</v>
      </c>
      <c r="J431" s="21">
        <f t="shared" si="183"/>
        <v>4.709244973577751E-3</v>
      </c>
      <c r="K431" s="21">
        <f t="shared" si="183"/>
        <v>4.7821813017386409E-3</v>
      </c>
      <c r="L431" s="21">
        <f t="shared" si="183"/>
        <v>4.7586176804240458E-3</v>
      </c>
      <c r="M431" s="21">
        <f t="shared" si="183"/>
        <v>4.8508236656904288E-3</v>
      </c>
      <c r="N431" s="21">
        <f t="shared" si="183"/>
        <v>4.9228052064488291E-3</v>
      </c>
      <c r="O431" s="21">
        <f t="shared" si="183"/>
        <v>4.823995544492558E-3</v>
      </c>
      <c r="P431" s="21">
        <f t="shared" si="183"/>
        <v>4.9112057002040745E-3</v>
      </c>
      <c r="Q431" s="21">
        <f t="shared" si="183"/>
        <v>5.2025117851359588E-3</v>
      </c>
      <c r="R431" s="21">
        <f t="shared" si="183"/>
        <v>5.5244239181456867E-3</v>
      </c>
      <c r="S431" s="21">
        <f t="shared" si="183"/>
        <v>5.7175868946988144E-3</v>
      </c>
      <c r="T431" s="21">
        <f t="shared" si="183"/>
        <v>5.8955980834580549E-3</v>
      </c>
      <c r="U431" s="21">
        <f t="shared" si="183"/>
        <v>5.9577122382170307E-3</v>
      </c>
      <c r="V431" s="21">
        <f t="shared" si="183"/>
        <v>6.2692461911880767E-3</v>
      </c>
      <c r="W431" s="21">
        <f t="shared" si="183"/>
        <v>6.6103519090436836E-3</v>
      </c>
      <c r="X431" s="21">
        <f t="shared" si="183"/>
        <v>7.0934040506438123E-3</v>
      </c>
      <c r="Y431" s="21">
        <f t="shared" si="183"/>
        <v>7.5386444610884553E-3</v>
      </c>
      <c r="Z431" s="21">
        <f t="shared" si="183"/>
        <v>7.9055887356839147E-3</v>
      </c>
      <c r="AA431" s="21">
        <f t="shared" si="183"/>
        <v>8.0761161298591524E-3</v>
      </c>
      <c r="AB431" s="21">
        <f t="shared" si="183"/>
        <v>8.7808706536794245E-3</v>
      </c>
      <c r="AC431" s="21">
        <f t="shared" si="183"/>
        <v>8.4633121406199659E-3</v>
      </c>
      <c r="AD431" s="21">
        <f t="shared" si="183"/>
        <v>9.4064728938622177E-3</v>
      </c>
      <c r="AE431" s="21">
        <f t="shared" si="183"/>
        <v>9.6892902889609452E-3</v>
      </c>
    </row>
    <row r="432" spans="1:31" x14ac:dyDescent="0.2">
      <c r="A432" s="80" t="s">
        <v>732</v>
      </c>
      <c r="B432" s="4" t="s">
        <v>733</v>
      </c>
      <c r="C432" s="27">
        <v>1.0543575711135123E-6</v>
      </c>
      <c r="D432" s="27">
        <v>1.1050016154806775E-6</v>
      </c>
      <c r="E432" s="27">
        <v>1.1597118328788306E-6</v>
      </c>
      <c r="F432" s="27">
        <v>1.1601223344447186E-6</v>
      </c>
      <c r="G432" s="27">
        <v>1.0490080881694762E-6</v>
      </c>
      <c r="H432" s="27">
        <v>1.0538385445986996E-6</v>
      </c>
      <c r="I432" s="27">
        <v>2.9754465188978087E-5</v>
      </c>
      <c r="J432" s="27">
        <v>3.3177791955609027E-5</v>
      </c>
      <c r="K432" s="27">
        <v>3.6974447182016462E-5</v>
      </c>
      <c r="L432" s="27">
        <v>4.1351899828247054E-5</v>
      </c>
      <c r="M432" s="27">
        <v>4.5969823238407572E-5</v>
      </c>
      <c r="N432" s="27">
        <v>5.1525482286294247E-5</v>
      </c>
      <c r="O432" s="27">
        <v>5.8006239880598736E-5</v>
      </c>
      <c r="P432" s="27">
        <v>6.4858402187959661E-5</v>
      </c>
      <c r="Q432" s="27">
        <v>7.2982787122083102E-5</v>
      </c>
      <c r="R432" s="27">
        <v>8.2041355888420401E-5</v>
      </c>
      <c r="S432" s="27">
        <v>9.2044920652675083E-5</v>
      </c>
      <c r="T432" s="27">
        <v>1.0422924703655082E-4</v>
      </c>
      <c r="U432" s="27">
        <v>1.1676449540419191E-4</v>
      </c>
      <c r="V432" s="27">
        <v>1.3046079417437269E-4</v>
      </c>
      <c r="W432" s="27">
        <v>1.4650367280188195E-4</v>
      </c>
      <c r="X432" s="27">
        <v>1.646830656955418E-4</v>
      </c>
      <c r="Y432" s="27">
        <v>1.8412263168435426E-4</v>
      </c>
      <c r="Z432" s="27">
        <v>1.8872248434586322E-4</v>
      </c>
      <c r="AA432" s="27">
        <v>2.1904186019708298E-4</v>
      </c>
      <c r="AB432" s="27">
        <v>2.0594359735815645E-4</v>
      </c>
      <c r="AC432" s="27">
        <v>3.8466488104420533E-6</v>
      </c>
      <c r="AD432" s="27">
        <v>1.0790208801531792E-4</v>
      </c>
      <c r="AE432" s="27">
        <v>1.5412154433351062E-4</v>
      </c>
    </row>
    <row r="433" spans="1:31" x14ac:dyDescent="0.2">
      <c r="A433" s="80" t="s">
        <v>734</v>
      </c>
      <c r="B433" s="4" t="s">
        <v>735</v>
      </c>
      <c r="C433" s="27">
        <v>3.7808147005331839E-3</v>
      </c>
      <c r="D433" s="27">
        <v>3.8943166083410989E-3</v>
      </c>
      <c r="E433" s="27">
        <v>4.1332533575384614E-3</v>
      </c>
      <c r="F433" s="27">
        <v>4.2270836278801146E-3</v>
      </c>
      <c r="G433" s="27">
        <v>4.2944546317614353E-3</v>
      </c>
      <c r="H433" s="27">
        <v>4.4328696680170929E-3</v>
      </c>
      <c r="I433" s="27">
        <v>4.5477346576214663E-3</v>
      </c>
      <c r="J433" s="27">
        <v>4.6760671816221417E-3</v>
      </c>
      <c r="K433" s="27">
        <v>4.7452068545566243E-3</v>
      </c>
      <c r="L433" s="27">
        <v>4.7172657805957989E-3</v>
      </c>
      <c r="M433" s="27">
        <v>4.8048538424520209E-3</v>
      </c>
      <c r="N433" s="27">
        <v>4.8712797241625347E-3</v>
      </c>
      <c r="O433" s="27">
        <v>4.7659893046119589E-3</v>
      </c>
      <c r="P433" s="27">
        <v>4.8463472980161152E-3</v>
      </c>
      <c r="Q433" s="27">
        <v>5.1295289980138759E-3</v>
      </c>
      <c r="R433" s="27">
        <v>5.4423825622572667E-3</v>
      </c>
      <c r="S433" s="27">
        <v>5.6255419740461393E-3</v>
      </c>
      <c r="T433" s="27">
        <v>5.791368836421504E-3</v>
      </c>
      <c r="U433" s="27">
        <v>5.840947742812839E-3</v>
      </c>
      <c r="V433" s="27">
        <v>6.1387853970137039E-3</v>
      </c>
      <c r="W433" s="27">
        <v>6.4638482362418016E-3</v>
      </c>
      <c r="X433" s="27">
        <v>6.9287209849482707E-3</v>
      </c>
      <c r="Y433" s="27">
        <v>7.3545218294041011E-3</v>
      </c>
      <c r="Z433" s="27">
        <v>7.7168662513380512E-3</v>
      </c>
      <c r="AA433" s="27">
        <v>7.8570742696620691E-3</v>
      </c>
      <c r="AB433" s="27">
        <v>8.5749270563212684E-3</v>
      </c>
      <c r="AC433" s="27">
        <v>8.4594654918095247E-3</v>
      </c>
      <c r="AD433" s="27">
        <v>9.2985708058469004E-3</v>
      </c>
      <c r="AE433" s="27">
        <v>9.5351687446274345E-3</v>
      </c>
    </row>
    <row r="434" spans="1:31" x14ac:dyDescent="0.2">
      <c r="A434" s="80" t="s">
        <v>736</v>
      </c>
      <c r="B434" s="4" t="s">
        <v>737</v>
      </c>
      <c r="C434" s="21">
        <f>+C435+C436</f>
        <v>2.2657053676977994</v>
      </c>
      <c r="D434" s="21">
        <f t="shared" ref="D434:AE434" si="184">+D435+D436</f>
        <v>2.7833668130529596</v>
      </c>
      <c r="E434" s="21">
        <f t="shared" si="184"/>
        <v>3.2623716761366128</v>
      </c>
      <c r="F434" s="21">
        <f t="shared" si="184"/>
        <v>3.3555214505068611</v>
      </c>
      <c r="G434" s="21">
        <f t="shared" si="184"/>
        <v>3.5070741679345963</v>
      </c>
      <c r="H434" s="21">
        <f t="shared" si="184"/>
        <v>3.3151965819220783</v>
      </c>
      <c r="I434" s="21">
        <f t="shared" si="184"/>
        <v>3.0209654719551313</v>
      </c>
      <c r="J434" s="21">
        <f t="shared" si="184"/>
        <v>3.2450080318836925</v>
      </c>
      <c r="K434" s="21">
        <f t="shared" si="184"/>
        <v>3.4838177951544895</v>
      </c>
      <c r="L434" s="21">
        <f t="shared" si="184"/>
        <v>3.1859406423631476</v>
      </c>
      <c r="M434" s="21">
        <f t="shared" si="184"/>
        <v>2.9115740826769421</v>
      </c>
      <c r="N434" s="21">
        <f t="shared" si="184"/>
        <v>14.165670439244456</v>
      </c>
      <c r="O434" s="21">
        <f t="shared" si="184"/>
        <v>19.475638991700656</v>
      </c>
      <c r="P434" s="21">
        <f t="shared" si="184"/>
        <v>19.400432980788537</v>
      </c>
      <c r="Q434" s="21">
        <f t="shared" si="184"/>
        <v>20.171122301207745</v>
      </c>
      <c r="R434" s="21">
        <f t="shared" si="184"/>
        <v>21.728526994755672</v>
      </c>
      <c r="S434" s="21">
        <f t="shared" si="184"/>
        <v>25.221813037350991</v>
      </c>
      <c r="T434" s="21">
        <f t="shared" si="184"/>
        <v>26.078982306783921</v>
      </c>
      <c r="U434" s="21">
        <f t="shared" si="184"/>
        <v>24.256147904591085</v>
      </c>
      <c r="V434" s="21">
        <f t="shared" si="184"/>
        <v>23.03775664817875</v>
      </c>
      <c r="W434" s="21">
        <f t="shared" si="184"/>
        <v>26.226121740491543</v>
      </c>
      <c r="X434" s="21">
        <f t="shared" si="184"/>
        <v>27.090194328231146</v>
      </c>
      <c r="Y434" s="21">
        <f t="shared" si="184"/>
        <v>26.897846067805144</v>
      </c>
      <c r="Z434" s="21">
        <f t="shared" si="184"/>
        <v>29.102341405468174</v>
      </c>
      <c r="AA434" s="21">
        <f t="shared" si="184"/>
        <v>32.552035845000667</v>
      </c>
      <c r="AB434" s="21">
        <f t="shared" si="184"/>
        <v>36.285692713896502</v>
      </c>
      <c r="AC434" s="21">
        <f t="shared" si="184"/>
        <v>38.342523813223075</v>
      </c>
      <c r="AD434" s="21">
        <f t="shared" si="184"/>
        <v>35.901424130870531</v>
      </c>
      <c r="AE434" s="21">
        <f t="shared" si="184"/>
        <v>35.060790691602236</v>
      </c>
    </row>
    <row r="435" spans="1:31" x14ac:dyDescent="0.2">
      <c r="A435" s="80" t="s">
        <v>738</v>
      </c>
      <c r="B435" s="4" t="s">
        <v>739</v>
      </c>
      <c r="C435" s="27">
        <v>2.012065674694941</v>
      </c>
      <c r="D435" s="27">
        <v>2.4532304209008573</v>
      </c>
      <c r="E435" s="27">
        <v>2.8585593207170104</v>
      </c>
      <c r="F435" s="27">
        <v>2.994271085263851</v>
      </c>
      <c r="G435" s="27">
        <v>3.1372404045142406</v>
      </c>
      <c r="H435" s="27">
        <v>2.7994926898959842</v>
      </c>
      <c r="I435" s="27">
        <v>2.5153378254291932</v>
      </c>
      <c r="J435" s="27">
        <v>2.7150171417903732</v>
      </c>
      <c r="K435" s="27">
        <v>2.9664783766548783</v>
      </c>
      <c r="L435" s="27">
        <v>2.7179921347528144</v>
      </c>
      <c r="M435" s="27">
        <v>2.3669962581660933</v>
      </c>
      <c r="N435" s="27">
        <v>13.762513654813985</v>
      </c>
      <c r="O435" s="27">
        <v>19.081710302396353</v>
      </c>
      <c r="P435" s="27">
        <v>18.971111166075996</v>
      </c>
      <c r="Q435" s="27">
        <v>19.701772190408917</v>
      </c>
      <c r="R435" s="27">
        <v>21.143396757702828</v>
      </c>
      <c r="S435" s="27">
        <v>24.039437137908635</v>
      </c>
      <c r="T435" s="27">
        <v>24.77129451523394</v>
      </c>
      <c r="U435" s="27">
        <v>23.042084046324877</v>
      </c>
      <c r="V435" s="27">
        <v>22.731104401171429</v>
      </c>
      <c r="W435" s="27">
        <v>25.195674648055896</v>
      </c>
      <c r="X435" s="27">
        <v>26.084707950708346</v>
      </c>
      <c r="Y435" s="27">
        <v>26.20011161162013</v>
      </c>
      <c r="Z435" s="27">
        <v>28.519180678408908</v>
      </c>
      <c r="AA435" s="27">
        <v>31.394145211454678</v>
      </c>
      <c r="AB435" s="27">
        <v>34.766913927085966</v>
      </c>
      <c r="AC435" s="27">
        <v>37.216993418143922</v>
      </c>
      <c r="AD435" s="27">
        <v>34.562547195139857</v>
      </c>
      <c r="AE435" s="27">
        <v>33.553089026913881</v>
      </c>
    </row>
    <row r="436" spans="1:31" x14ac:dyDescent="0.2">
      <c r="A436" s="80" t="s">
        <v>740</v>
      </c>
      <c r="B436" s="4" t="s">
        <v>741</v>
      </c>
      <c r="C436" s="27">
        <v>0.25363969300285827</v>
      </c>
      <c r="D436" s="27">
        <v>0.33013639215210239</v>
      </c>
      <c r="E436" s="27">
        <v>0.40381235541960236</v>
      </c>
      <c r="F436" s="27">
        <v>0.3612503652430103</v>
      </c>
      <c r="G436" s="27">
        <v>0.3698337634203559</v>
      </c>
      <c r="H436" s="27">
        <v>0.51570389202609412</v>
      </c>
      <c r="I436" s="27">
        <v>0.50562764652593806</v>
      </c>
      <c r="J436" s="27">
        <v>0.52999089009331912</v>
      </c>
      <c r="K436" s="27">
        <v>0.51733941849961107</v>
      </c>
      <c r="L436" s="27">
        <v>0.46794850761033319</v>
      </c>
      <c r="M436" s="27">
        <v>0.5445778245108488</v>
      </c>
      <c r="N436" s="27">
        <v>0.40315678443047204</v>
      </c>
      <c r="O436" s="27">
        <v>0.39392868930430153</v>
      </c>
      <c r="P436" s="27">
        <v>0.42932181471254088</v>
      </c>
      <c r="Q436" s="27">
        <v>0.46935011079882771</v>
      </c>
      <c r="R436" s="27">
        <v>0.58513023705284306</v>
      </c>
      <c r="S436" s="27">
        <v>1.1823758994423554</v>
      </c>
      <c r="T436" s="27">
        <v>1.3076877915499796</v>
      </c>
      <c r="U436" s="27">
        <v>1.2140638582662082</v>
      </c>
      <c r="V436" s="27">
        <v>0.30665224700732258</v>
      </c>
      <c r="W436" s="27">
        <v>1.0304470924356481</v>
      </c>
      <c r="X436" s="27">
        <v>1.0054863775227987</v>
      </c>
      <c r="Y436" s="27">
        <v>0.69773445618501551</v>
      </c>
      <c r="Z436" s="27">
        <v>0.58316072705926603</v>
      </c>
      <c r="AA436" s="27">
        <v>1.1578906335459862</v>
      </c>
      <c r="AB436" s="27">
        <v>1.5187787868105349</v>
      </c>
      <c r="AC436" s="27">
        <v>1.1255303950791504</v>
      </c>
      <c r="AD436" s="27">
        <v>1.3388769357306771</v>
      </c>
      <c r="AE436" s="27">
        <v>1.5077016646883574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5">+C441+C442</f>
        <v>0</v>
      </c>
      <c r="D440" s="21">
        <f t="shared" ref="D440:AE440" si="186">+D441+D442</f>
        <v>0</v>
      </c>
      <c r="E440" s="21">
        <f t="shared" si="186"/>
        <v>0</v>
      </c>
      <c r="F440" s="21">
        <f t="shared" si="186"/>
        <v>0</v>
      </c>
      <c r="G440" s="21">
        <f t="shared" si="186"/>
        <v>0</v>
      </c>
      <c r="H440" s="21">
        <f t="shared" si="186"/>
        <v>0</v>
      </c>
      <c r="I440" s="21">
        <f t="shared" si="186"/>
        <v>0</v>
      </c>
      <c r="J440" s="21">
        <f t="shared" si="186"/>
        <v>0</v>
      </c>
      <c r="K440" s="21">
        <f t="shared" si="186"/>
        <v>0</v>
      </c>
      <c r="L440" s="21">
        <f t="shared" si="186"/>
        <v>0</v>
      </c>
      <c r="M440" s="21">
        <f t="shared" si="186"/>
        <v>0</v>
      </c>
      <c r="N440" s="21">
        <f t="shared" si="186"/>
        <v>0</v>
      </c>
      <c r="O440" s="21">
        <f t="shared" si="186"/>
        <v>0</v>
      </c>
      <c r="P440" s="21">
        <f t="shared" si="186"/>
        <v>0</v>
      </c>
      <c r="Q440" s="21">
        <f t="shared" si="186"/>
        <v>0</v>
      </c>
      <c r="R440" s="21">
        <f t="shared" si="186"/>
        <v>0</v>
      </c>
      <c r="S440" s="21">
        <f t="shared" si="186"/>
        <v>0</v>
      </c>
      <c r="T440" s="21">
        <f t="shared" si="186"/>
        <v>0</v>
      </c>
      <c r="U440" s="21">
        <f t="shared" si="186"/>
        <v>0</v>
      </c>
      <c r="V440" s="21">
        <f t="shared" si="186"/>
        <v>0</v>
      </c>
      <c r="W440" s="21">
        <f t="shared" si="186"/>
        <v>0</v>
      </c>
      <c r="X440" s="21">
        <f t="shared" si="186"/>
        <v>0</v>
      </c>
      <c r="Y440" s="21">
        <f t="shared" si="186"/>
        <v>0</v>
      </c>
      <c r="Z440" s="21">
        <f t="shared" si="186"/>
        <v>0</v>
      </c>
      <c r="AA440" s="21">
        <f t="shared" si="186"/>
        <v>0</v>
      </c>
      <c r="AB440" s="21">
        <f t="shared" si="186"/>
        <v>0</v>
      </c>
      <c r="AC440" s="21">
        <f t="shared" si="186"/>
        <v>0</v>
      </c>
      <c r="AD440" s="21">
        <f t="shared" si="186"/>
        <v>0</v>
      </c>
      <c r="AE440" s="21">
        <f t="shared" si="186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7">+C455-C4</f>
        <v>0</v>
      </c>
      <c r="D453" s="71">
        <f t="shared" si="187"/>
        <v>0</v>
      </c>
      <c r="E453" s="71">
        <f t="shared" si="187"/>
        <v>0</v>
      </c>
      <c r="F453" s="71">
        <f t="shared" si="187"/>
        <v>0</v>
      </c>
      <c r="G453" s="71">
        <f t="shared" si="187"/>
        <v>0</v>
      </c>
      <c r="H453" s="71">
        <f t="shared" si="187"/>
        <v>0</v>
      </c>
      <c r="I453" s="71">
        <f t="shared" si="187"/>
        <v>0</v>
      </c>
      <c r="J453" s="71">
        <f t="shared" si="187"/>
        <v>0</v>
      </c>
      <c r="K453" s="71">
        <f t="shared" si="187"/>
        <v>0</v>
      </c>
      <c r="L453" s="71">
        <f t="shared" si="187"/>
        <v>0</v>
      </c>
      <c r="M453" s="71">
        <f t="shared" si="187"/>
        <v>0</v>
      </c>
      <c r="N453" s="71">
        <f t="shared" si="187"/>
        <v>0</v>
      </c>
      <c r="O453" s="71">
        <f t="shared" si="187"/>
        <v>0</v>
      </c>
      <c r="P453" s="71">
        <f t="shared" si="187"/>
        <v>0</v>
      </c>
      <c r="Q453" s="71">
        <f t="shared" si="187"/>
        <v>0</v>
      </c>
      <c r="R453" s="71">
        <f t="shared" si="187"/>
        <v>0</v>
      </c>
      <c r="S453" s="71">
        <f t="shared" si="187"/>
        <v>0</v>
      </c>
      <c r="T453" s="71">
        <f t="shared" si="187"/>
        <v>0</v>
      </c>
      <c r="U453" s="71">
        <f t="shared" si="187"/>
        <v>0</v>
      </c>
      <c r="V453" s="71">
        <f t="shared" si="187"/>
        <v>0</v>
      </c>
      <c r="W453" s="71">
        <f t="shared" si="187"/>
        <v>0</v>
      </c>
      <c r="X453" s="71">
        <f t="shared" si="187"/>
        <v>0</v>
      </c>
      <c r="Y453" s="71">
        <f t="shared" si="187"/>
        <v>0</v>
      </c>
      <c r="Z453" s="71">
        <f t="shared" si="187"/>
        <v>0</v>
      </c>
      <c r="AA453" s="71">
        <f t="shared" si="187"/>
        <v>0</v>
      </c>
      <c r="AB453" s="71">
        <f t="shared" si="187"/>
        <v>0</v>
      </c>
      <c r="AC453" s="71">
        <f t="shared" si="187"/>
        <v>0</v>
      </c>
      <c r="AD453" s="71">
        <f t="shared" si="187"/>
        <v>0</v>
      </c>
      <c r="AE453" s="71">
        <f t="shared" si="18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88">+C456+C471+C524+C555+C576</f>
        <v>38.345073922478129</v>
      </c>
      <c r="D455" s="28">
        <f t="shared" si="188"/>
        <v>40.289093583881908</v>
      </c>
      <c r="E455" s="28">
        <f t="shared" si="188"/>
        <v>44.321388552831252</v>
      </c>
      <c r="F455" s="28">
        <f t="shared" si="188"/>
        <v>48.009261483996553</v>
      </c>
      <c r="G455" s="28">
        <f t="shared" si="188"/>
        <v>52.130165508545296</v>
      </c>
      <c r="H455" s="28">
        <f t="shared" si="188"/>
        <v>55.405519560177488</v>
      </c>
      <c r="I455" s="28">
        <f t="shared" si="188"/>
        <v>59.120224496817883</v>
      </c>
      <c r="J455" s="28">
        <f t="shared" si="188"/>
        <v>63.425235396308722</v>
      </c>
      <c r="K455" s="28">
        <f t="shared" si="188"/>
        <v>67.680416991644961</v>
      </c>
      <c r="L455" s="28">
        <f t="shared" si="188"/>
        <v>72.648997097882315</v>
      </c>
      <c r="M455" s="28">
        <f t="shared" si="188"/>
        <v>76.441678407810414</v>
      </c>
      <c r="N455" s="28">
        <f t="shared" si="188"/>
        <v>89.374274651747271</v>
      </c>
      <c r="O455" s="28">
        <f t="shared" si="188"/>
        <v>99.51116458343715</v>
      </c>
      <c r="P455" s="28">
        <f t="shared" si="188"/>
        <v>102.97952308037424</v>
      </c>
      <c r="Q455" s="28">
        <f t="shared" si="188"/>
        <v>110.14891441635253</v>
      </c>
      <c r="R455" s="28">
        <f t="shared" si="188"/>
        <v>117.49465061721064</v>
      </c>
      <c r="S455" s="28">
        <f t="shared" si="188"/>
        <v>127.04634618121929</v>
      </c>
      <c r="T455" s="28">
        <f t="shared" si="188"/>
        <v>124.5544728853597</v>
      </c>
      <c r="U455" s="28">
        <f t="shared" si="188"/>
        <v>110.8813763453046</v>
      </c>
      <c r="V455" s="28">
        <f t="shared" si="188"/>
        <v>100.33711731768707</v>
      </c>
      <c r="W455" s="28">
        <f t="shared" si="188"/>
        <v>106.24639104310626</v>
      </c>
      <c r="X455" s="28">
        <f t="shared" si="188"/>
        <v>110.22521435636155</v>
      </c>
      <c r="Y455" s="28">
        <f t="shared" si="188"/>
        <v>113.68941480391527</v>
      </c>
      <c r="Z455" s="28">
        <f t="shared" si="188"/>
        <v>118.94358567673946</v>
      </c>
      <c r="AA455" s="28">
        <f t="shared" si="188"/>
        <v>117.57801511732401</v>
      </c>
      <c r="AB455" s="28">
        <f t="shared" si="188"/>
        <v>130.82143014832212</v>
      </c>
      <c r="AC455" s="28">
        <f t="shared" si="188"/>
        <v>137.45424451767224</v>
      </c>
      <c r="AD455" s="28">
        <f t="shared" si="188"/>
        <v>145.70072344018033</v>
      </c>
      <c r="AE455" s="28">
        <f t="shared" si="188"/>
        <v>152.20426900648451</v>
      </c>
    </row>
    <row r="456" spans="1:31" x14ac:dyDescent="0.2">
      <c r="A456" s="6" t="s">
        <v>19</v>
      </c>
      <c r="B456" s="7" t="s">
        <v>20</v>
      </c>
      <c r="C456" s="28">
        <f t="shared" ref="C456:AE456" si="189">+C457+C463+C467</f>
        <v>7.7608291781935348</v>
      </c>
      <c r="D456" s="28">
        <f t="shared" si="189"/>
        <v>7.9877417150315857</v>
      </c>
      <c r="E456" s="28">
        <f t="shared" si="189"/>
        <v>8.3985456538562762</v>
      </c>
      <c r="F456" s="28">
        <f t="shared" si="189"/>
        <v>8.5583349201152963</v>
      </c>
      <c r="G456" s="28">
        <f t="shared" si="189"/>
        <v>8.7977110700564847</v>
      </c>
      <c r="H456" s="28">
        <f t="shared" si="189"/>
        <v>9.2382844408506042</v>
      </c>
      <c r="I456" s="28">
        <f t="shared" si="189"/>
        <v>9.50085721857754</v>
      </c>
      <c r="J456" s="28">
        <f t="shared" si="189"/>
        <v>7.0939439191928439</v>
      </c>
      <c r="K456" s="28">
        <f t="shared" si="189"/>
        <v>7.1137352262990516</v>
      </c>
      <c r="L456" s="28">
        <f t="shared" si="189"/>
        <v>7.1850516224111907</v>
      </c>
      <c r="M456" s="28">
        <f t="shared" si="189"/>
        <v>7.2124994555812183</v>
      </c>
      <c r="N456" s="28">
        <f t="shared" si="189"/>
        <v>7.1593093749569761</v>
      </c>
      <c r="O456" s="28">
        <f t="shared" si="189"/>
        <v>7.1836786319205697</v>
      </c>
      <c r="P456" s="28">
        <f t="shared" si="189"/>
        <v>7.1616120533200842</v>
      </c>
      <c r="Q456" s="28">
        <f t="shared" si="189"/>
        <v>7.3271336210272207</v>
      </c>
      <c r="R456" s="28">
        <f t="shared" si="189"/>
        <v>7.2787789530756308</v>
      </c>
      <c r="S456" s="28">
        <f t="shared" si="189"/>
        <v>7.2611592905303679</v>
      </c>
      <c r="T456" s="28">
        <f t="shared" si="189"/>
        <v>10.908904403150451</v>
      </c>
      <c r="U456" s="28">
        <f t="shared" si="189"/>
        <v>8.9446969894939681</v>
      </c>
      <c r="V456" s="28">
        <f t="shared" si="189"/>
        <v>9.7493674618275659</v>
      </c>
      <c r="W456" s="28">
        <f t="shared" si="189"/>
        <v>12.820032421461868</v>
      </c>
      <c r="X456" s="28">
        <f t="shared" si="189"/>
        <v>13.281825755156202</v>
      </c>
      <c r="Y456" s="28">
        <f t="shared" si="189"/>
        <v>13.144017039176319</v>
      </c>
      <c r="Z456" s="28">
        <f t="shared" si="189"/>
        <v>13.78211448737016</v>
      </c>
      <c r="AA456" s="28">
        <f t="shared" si="189"/>
        <v>13.36438190796995</v>
      </c>
      <c r="AB456" s="28">
        <f t="shared" si="189"/>
        <v>13.228019860481222</v>
      </c>
      <c r="AC456" s="28">
        <f t="shared" si="189"/>
        <v>14.258754976065896</v>
      </c>
      <c r="AD456" s="28">
        <f t="shared" si="189"/>
        <v>13.849677575777712</v>
      </c>
      <c r="AE456" s="28">
        <f t="shared" si="189"/>
        <v>13.451960361805952</v>
      </c>
    </row>
    <row r="457" spans="1:31" x14ac:dyDescent="0.2">
      <c r="A457" s="8" t="s">
        <v>23</v>
      </c>
      <c r="B457" s="4" t="s">
        <v>24</v>
      </c>
      <c r="C457" s="21">
        <f t="shared" ref="C457:AE457" si="190">+C458+C459+C460+C461+C462</f>
        <v>7.7608291781935348</v>
      </c>
      <c r="D457" s="21">
        <f t="shared" si="190"/>
        <v>7.9877417150315857</v>
      </c>
      <c r="E457" s="21">
        <f t="shared" si="190"/>
        <v>8.3985456538562762</v>
      </c>
      <c r="F457" s="21">
        <f t="shared" si="190"/>
        <v>8.5583349201152963</v>
      </c>
      <c r="G457" s="21">
        <f t="shared" si="190"/>
        <v>8.7977110700564847</v>
      </c>
      <c r="H457" s="21">
        <f t="shared" si="190"/>
        <v>9.2382844408506042</v>
      </c>
      <c r="I457" s="21">
        <f t="shared" si="190"/>
        <v>9.50085721857754</v>
      </c>
      <c r="J457" s="21">
        <f t="shared" si="190"/>
        <v>7.0939439191928439</v>
      </c>
      <c r="K457" s="21">
        <f t="shared" si="190"/>
        <v>7.1137352262990516</v>
      </c>
      <c r="L457" s="21">
        <f t="shared" si="190"/>
        <v>7.1850516224111907</v>
      </c>
      <c r="M457" s="21">
        <f t="shared" si="190"/>
        <v>7.2124994555812183</v>
      </c>
      <c r="N457" s="21">
        <f t="shared" si="190"/>
        <v>7.1593093749569761</v>
      </c>
      <c r="O457" s="21">
        <f t="shared" si="190"/>
        <v>7.1836786319205697</v>
      </c>
      <c r="P457" s="21">
        <f t="shared" si="190"/>
        <v>7.1616120533200842</v>
      </c>
      <c r="Q457" s="21">
        <f t="shared" si="190"/>
        <v>7.3271336210272207</v>
      </c>
      <c r="R457" s="21">
        <f t="shared" si="190"/>
        <v>7.2787789530756308</v>
      </c>
      <c r="S457" s="21">
        <f t="shared" si="190"/>
        <v>7.2611592905303679</v>
      </c>
      <c r="T457" s="21">
        <f t="shared" si="190"/>
        <v>7.4572311745160533</v>
      </c>
      <c r="U457" s="21">
        <f t="shared" si="190"/>
        <v>7.5014539253761736</v>
      </c>
      <c r="V457" s="21">
        <f t="shared" si="190"/>
        <v>7.6222562888094103</v>
      </c>
      <c r="W457" s="21">
        <f t="shared" si="190"/>
        <v>7.7375732970956559</v>
      </c>
      <c r="X457" s="21">
        <f t="shared" si="190"/>
        <v>7.7501665617253179</v>
      </c>
      <c r="Y457" s="21">
        <f t="shared" si="190"/>
        <v>7.9690260343732149</v>
      </c>
      <c r="Z457" s="21">
        <f t="shared" si="190"/>
        <v>8.1936119599393642</v>
      </c>
      <c r="AA457" s="21">
        <f t="shared" si="190"/>
        <v>8.8128524534817814</v>
      </c>
      <c r="AB457" s="21">
        <f t="shared" si="190"/>
        <v>8.085539642014183</v>
      </c>
      <c r="AC457" s="21">
        <f t="shared" si="190"/>
        <v>8.3780878761223985</v>
      </c>
      <c r="AD457" s="21">
        <f t="shared" si="190"/>
        <v>8.5470529231072803</v>
      </c>
      <c r="AE457" s="21">
        <f t="shared" si="190"/>
        <v>8.3031801835932679</v>
      </c>
    </row>
    <row r="458" spans="1:31" x14ac:dyDescent="0.2">
      <c r="A458" s="8" t="s">
        <v>25</v>
      </c>
      <c r="B458" s="4" t="s">
        <v>26</v>
      </c>
      <c r="C458" s="37">
        <f t="shared" ref="C458:AE458" si="191">+C8</f>
        <v>2.4606235939895365E-4</v>
      </c>
      <c r="D458" s="37">
        <f t="shared" si="191"/>
        <v>1.6113833159716966E-4</v>
      </c>
      <c r="E458" s="37">
        <f t="shared" si="191"/>
        <v>9.1040349330968241E-5</v>
      </c>
      <c r="F458" s="37">
        <f t="shared" si="191"/>
        <v>1.1675459667026277E-4</v>
      </c>
      <c r="G458" s="37">
        <f t="shared" si="191"/>
        <v>1.5495277647607905E-4</v>
      </c>
      <c r="H458" s="37">
        <f t="shared" si="191"/>
        <v>1.0939686290700142E-4</v>
      </c>
      <c r="I458" s="37">
        <f t="shared" si="191"/>
        <v>3.9931607945519658E-4</v>
      </c>
      <c r="J458" s="37">
        <f t="shared" si="191"/>
        <v>1.488518600514248E-3</v>
      </c>
      <c r="K458" s="37">
        <f t="shared" si="191"/>
        <v>5.5816109674707232E-3</v>
      </c>
      <c r="L458" s="37">
        <f t="shared" si="191"/>
        <v>8.2796154349409207E-3</v>
      </c>
      <c r="M458" s="37">
        <f t="shared" si="191"/>
        <v>1.0974472234244324E-2</v>
      </c>
      <c r="N458" s="37">
        <f t="shared" si="191"/>
        <v>1.23057285874223E-2</v>
      </c>
      <c r="O458" s="37">
        <f t="shared" si="191"/>
        <v>1.1669577626441351E-2</v>
      </c>
      <c r="P458" s="37">
        <f t="shared" si="191"/>
        <v>1.5606046571928838E-2</v>
      </c>
      <c r="Q458" s="37">
        <f t="shared" si="191"/>
        <v>1.2671404624174884E-2</v>
      </c>
      <c r="R458" s="37">
        <f t="shared" si="191"/>
        <v>1.1617958279995094E-2</v>
      </c>
      <c r="S458" s="37">
        <f t="shared" si="191"/>
        <v>6.3988169365343872E-3</v>
      </c>
      <c r="T458" s="37">
        <f t="shared" si="191"/>
        <v>2.4046665568253855E-2</v>
      </c>
      <c r="U458" s="37">
        <f t="shared" si="191"/>
        <v>1.7594018392030127E-2</v>
      </c>
      <c r="V458" s="37">
        <f t="shared" si="191"/>
        <v>1.2643093148440084E-2</v>
      </c>
      <c r="W458" s="37">
        <f t="shared" si="191"/>
        <v>1.5040107566865206E-2</v>
      </c>
      <c r="X458" s="37">
        <f t="shared" si="191"/>
        <v>1.3608224652037816E-2</v>
      </c>
      <c r="Y458" s="37">
        <f t="shared" si="191"/>
        <v>1.551903603016447E-2</v>
      </c>
      <c r="Z458" s="37">
        <f t="shared" si="191"/>
        <v>7.6100725496531536E-3</v>
      </c>
      <c r="AA458" s="37">
        <f t="shared" si="191"/>
        <v>1.8791689539303963E-2</v>
      </c>
      <c r="AB458" s="37">
        <f t="shared" si="191"/>
        <v>4.1434876882570207E-2</v>
      </c>
      <c r="AC458" s="37">
        <f t="shared" si="191"/>
        <v>2.8000625002564356E-2</v>
      </c>
      <c r="AD458" s="37">
        <f t="shared" si="191"/>
        <v>2.584256081748279E-2</v>
      </c>
      <c r="AE458" s="37">
        <f t="shared" si="191"/>
        <v>1.3241896685098689E-2</v>
      </c>
    </row>
    <row r="459" spans="1:31" x14ac:dyDescent="0.2">
      <c r="A459" s="8" t="s">
        <v>43</v>
      </c>
      <c r="B459" s="4" t="s">
        <v>44</v>
      </c>
      <c r="C459" s="37">
        <f t="shared" ref="C459:AE459" si="192">+C17</f>
        <v>0.25059625229436983</v>
      </c>
      <c r="D459" s="37">
        <f t="shared" si="192"/>
        <v>0.26198592065826765</v>
      </c>
      <c r="E459" s="37">
        <f t="shared" si="192"/>
        <v>0.33072800543691361</v>
      </c>
      <c r="F459" s="37">
        <f t="shared" si="192"/>
        <v>0.31435887506250154</v>
      </c>
      <c r="G459" s="37">
        <f t="shared" si="192"/>
        <v>0.299781729762297</v>
      </c>
      <c r="H459" s="37">
        <f t="shared" si="192"/>
        <v>0.3438264800654538</v>
      </c>
      <c r="I459" s="37">
        <f t="shared" si="192"/>
        <v>0.37253390804552922</v>
      </c>
      <c r="J459" s="37">
        <f t="shared" si="192"/>
        <v>0.47072660357324525</v>
      </c>
      <c r="K459" s="37">
        <f t="shared" si="192"/>
        <v>0.37971751100090112</v>
      </c>
      <c r="L459" s="37">
        <f t="shared" si="192"/>
        <v>0.38140183695077606</v>
      </c>
      <c r="M459" s="37">
        <f t="shared" si="192"/>
        <v>0.37592223891249782</v>
      </c>
      <c r="N459" s="37">
        <f t="shared" si="192"/>
        <v>0.40942236736856086</v>
      </c>
      <c r="O459" s="37">
        <f t="shared" si="192"/>
        <v>0.39200881784804503</v>
      </c>
      <c r="P459" s="37">
        <f t="shared" si="192"/>
        <v>0.37549888899047917</v>
      </c>
      <c r="Q459" s="37">
        <f t="shared" si="192"/>
        <v>0.38367153878879873</v>
      </c>
      <c r="R459" s="37">
        <f t="shared" si="192"/>
        <v>0.3720029900039088</v>
      </c>
      <c r="S459" s="37">
        <f t="shared" si="192"/>
        <v>0.360236638292667</v>
      </c>
      <c r="T459" s="37">
        <f t="shared" si="192"/>
        <v>0.40567865627633981</v>
      </c>
      <c r="U459" s="37">
        <f t="shared" si="192"/>
        <v>0.39518468626823977</v>
      </c>
      <c r="V459" s="37">
        <f t="shared" si="192"/>
        <v>0.34932392125988143</v>
      </c>
      <c r="W459" s="37">
        <f t="shared" si="192"/>
        <v>0.31859485873654947</v>
      </c>
      <c r="X459" s="37">
        <f t="shared" si="192"/>
        <v>0.3444832162324355</v>
      </c>
      <c r="Y459" s="37">
        <f t="shared" si="192"/>
        <v>0.35176869235186004</v>
      </c>
      <c r="Z459" s="37">
        <f t="shared" si="192"/>
        <v>0.36934333312263717</v>
      </c>
      <c r="AA459" s="37">
        <f t="shared" si="192"/>
        <v>0.38199072032904757</v>
      </c>
      <c r="AB459" s="37">
        <f t="shared" si="192"/>
        <v>0.38789301958025313</v>
      </c>
      <c r="AC459" s="37">
        <f t="shared" si="192"/>
        <v>0.44256091174883455</v>
      </c>
      <c r="AD459" s="37">
        <f t="shared" si="192"/>
        <v>0.4443895668652923</v>
      </c>
      <c r="AE459" s="37">
        <f t="shared" si="192"/>
        <v>0.44417637946446098</v>
      </c>
    </row>
    <row r="460" spans="1:31" x14ac:dyDescent="0.2">
      <c r="A460" s="9" t="s">
        <v>71</v>
      </c>
      <c r="B460" s="4" t="s">
        <v>72</v>
      </c>
      <c r="C460" s="37">
        <f t="shared" ref="C460:AE460" si="193">+C31</f>
        <v>0.98657512344339382</v>
      </c>
      <c r="D460" s="37">
        <f t="shared" si="193"/>
        <v>1.0301040549652771</v>
      </c>
      <c r="E460" s="37">
        <f t="shared" si="193"/>
        <v>1.1351539160760131</v>
      </c>
      <c r="F460" s="37">
        <f t="shared" si="193"/>
        <v>1.2156169987365559</v>
      </c>
      <c r="G460" s="37">
        <f t="shared" si="193"/>
        <v>1.3755290158778619</v>
      </c>
      <c r="H460" s="37">
        <f t="shared" si="193"/>
        <v>1.4870976388709494</v>
      </c>
      <c r="I460" s="37">
        <f t="shared" si="193"/>
        <v>1.5918724867311416</v>
      </c>
      <c r="J460" s="37">
        <f t="shared" si="193"/>
        <v>1.654420224185061</v>
      </c>
      <c r="K460" s="37">
        <f t="shared" si="193"/>
        <v>1.7233891033751958</v>
      </c>
      <c r="L460" s="37">
        <f t="shared" si="193"/>
        <v>1.7821648166486197</v>
      </c>
      <c r="M460" s="37">
        <f t="shared" si="193"/>
        <v>1.8044130821742363</v>
      </c>
      <c r="N460" s="37">
        <f t="shared" si="193"/>
        <v>1.6678203498546469</v>
      </c>
      <c r="O460" s="37">
        <f t="shared" si="193"/>
        <v>1.6559451495758126</v>
      </c>
      <c r="P460" s="37">
        <f t="shared" si="193"/>
        <v>1.5999613266013331</v>
      </c>
      <c r="Q460" s="37">
        <f t="shared" si="193"/>
        <v>1.6479854794781394</v>
      </c>
      <c r="R460" s="37">
        <f t="shared" si="193"/>
        <v>1.6341420698718474</v>
      </c>
      <c r="S460" s="37">
        <f t="shared" si="193"/>
        <v>1.5940132822031583</v>
      </c>
      <c r="T460" s="37">
        <f t="shared" si="193"/>
        <v>1.66920116661712</v>
      </c>
      <c r="U460" s="37">
        <f t="shared" si="193"/>
        <v>1.6677174289751677</v>
      </c>
      <c r="V460" s="37">
        <f t="shared" si="193"/>
        <v>1.799597605742584</v>
      </c>
      <c r="W460" s="37">
        <f t="shared" si="193"/>
        <v>1.9287866669946401</v>
      </c>
      <c r="X460" s="37">
        <f t="shared" si="193"/>
        <v>1.8124614258561862</v>
      </c>
      <c r="Y460" s="37">
        <f t="shared" si="193"/>
        <v>1.8712771180132897</v>
      </c>
      <c r="Z460" s="37">
        <f t="shared" si="193"/>
        <v>1.9766519443349337</v>
      </c>
      <c r="AA460" s="37">
        <f t="shared" si="193"/>
        <v>2.0670058441767636</v>
      </c>
      <c r="AB460" s="37">
        <f t="shared" si="193"/>
        <v>2.0793189370056941</v>
      </c>
      <c r="AC460" s="37">
        <f t="shared" si="193"/>
        <v>2.1688343399800187</v>
      </c>
      <c r="AD460" s="37">
        <f t="shared" si="193"/>
        <v>2.1549138926722153</v>
      </c>
      <c r="AE460" s="37">
        <f t="shared" si="193"/>
        <v>2.1066054092321256</v>
      </c>
    </row>
    <row r="461" spans="1:31" x14ac:dyDescent="0.2">
      <c r="A461" s="8" t="s">
        <v>115</v>
      </c>
      <c r="B461" s="4" t="s">
        <v>116</v>
      </c>
      <c r="C461" s="37">
        <f t="shared" ref="C461:AE461" si="194">+C53</f>
        <v>6.523411740096372</v>
      </c>
      <c r="D461" s="37">
        <f t="shared" si="194"/>
        <v>6.6954906010764441</v>
      </c>
      <c r="E461" s="37">
        <f t="shared" si="194"/>
        <v>6.9325726919940189</v>
      </c>
      <c r="F461" s="37">
        <f t="shared" si="194"/>
        <v>7.0282422917195682</v>
      </c>
      <c r="G461" s="37">
        <f t="shared" si="194"/>
        <v>7.1222453716398491</v>
      </c>
      <c r="H461" s="37">
        <f t="shared" si="194"/>
        <v>7.4072509250512937</v>
      </c>
      <c r="I461" s="37">
        <f t="shared" si="194"/>
        <v>7.536051507721413</v>
      </c>
      <c r="J461" s="37">
        <f t="shared" si="194"/>
        <v>4.9673085728340238</v>
      </c>
      <c r="K461" s="37">
        <f t="shared" si="194"/>
        <v>5.0050470009554839</v>
      </c>
      <c r="L461" s="37">
        <f t="shared" si="194"/>
        <v>5.0132053533768541</v>
      </c>
      <c r="M461" s="37">
        <f t="shared" si="194"/>
        <v>5.0211896622602392</v>
      </c>
      <c r="N461" s="37">
        <f t="shared" si="194"/>
        <v>5.0697609291463461</v>
      </c>
      <c r="O461" s="37">
        <f t="shared" si="194"/>
        <v>5.1240550868702712</v>
      </c>
      <c r="P461" s="37">
        <f t="shared" si="194"/>
        <v>5.1705457911563437</v>
      </c>
      <c r="Q461" s="37">
        <f t="shared" si="194"/>
        <v>5.2828051981361082</v>
      </c>
      <c r="R461" s="37">
        <f t="shared" si="194"/>
        <v>5.2610159349198797</v>
      </c>
      <c r="S461" s="37">
        <f t="shared" si="194"/>
        <v>5.3005105530980083</v>
      </c>
      <c r="T461" s="37">
        <f t="shared" si="194"/>
        <v>5.3583046860543391</v>
      </c>
      <c r="U461" s="37">
        <f t="shared" si="194"/>
        <v>5.4209577917407357</v>
      </c>
      <c r="V461" s="37">
        <f t="shared" si="194"/>
        <v>5.4606916686585043</v>
      </c>
      <c r="W461" s="37">
        <f t="shared" si="194"/>
        <v>5.4750914049043198</v>
      </c>
      <c r="X461" s="37">
        <f t="shared" si="194"/>
        <v>5.5795498138359081</v>
      </c>
      <c r="Y461" s="37">
        <f t="shared" si="194"/>
        <v>5.7300941719008049</v>
      </c>
      <c r="Z461" s="37">
        <f t="shared" si="194"/>
        <v>5.8395533464101357</v>
      </c>
      <c r="AA461" s="37">
        <f t="shared" si="194"/>
        <v>6.3446339685221691</v>
      </c>
      <c r="AB461" s="37">
        <f t="shared" si="194"/>
        <v>5.5765143013705218</v>
      </c>
      <c r="AC461" s="37">
        <f t="shared" si="194"/>
        <v>5.7386628532402293</v>
      </c>
      <c r="AD461" s="37">
        <f t="shared" si="194"/>
        <v>5.9218716641297542</v>
      </c>
      <c r="AE461" s="37">
        <f t="shared" si="194"/>
        <v>5.7391432933954558</v>
      </c>
    </row>
    <row r="462" spans="1:31" x14ac:dyDescent="0.2">
      <c r="A462" s="8" t="s">
        <v>129</v>
      </c>
      <c r="B462" s="4" t="s">
        <v>130</v>
      </c>
      <c r="C462" s="37">
        <f t="shared" ref="C462:AE462" si="195">+C60</f>
        <v>0</v>
      </c>
      <c r="D462" s="37">
        <f t="shared" si="195"/>
        <v>0</v>
      </c>
      <c r="E462" s="37">
        <f t="shared" si="195"/>
        <v>0</v>
      </c>
      <c r="F462" s="37">
        <f t="shared" si="195"/>
        <v>0</v>
      </c>
      <c r="G462" s="37">
        <f t="shared" si="195"/>
        <v>0</v>
      </c>
      <c r="H462" s="37">
        <f t="shared" si="195"/>
        <v>0</v>
      </c>
      <c r="I462" s="37">
        <f t="shared" si="195"/>
        <v>0</v>
      </c>
      <c r="J462" s="37">
        <f t="shared" si="195"/>
        <v>0</v>
      </c>
      <c r="K462" s="37">
        <f t="shared" si="195"/>
        <v>0</v>
      </c>
      <c r="L462" s="37">
        <f t="shared" si="195"/>
        <v>0</v>
      </c>
      <c r="M462" s="37">
        <f t="shared" si="195"/>
        <v>0</v>
      </c>
      <c r="N462" s="37">
        <f t="shared" si="195"/>
        <v>0</v>
      </c>
      <c r="O462" s="37">
        <f t="shared" si="195"/>
        <v>0</v>
      </c>
      <c r="P462" s="37">
        <f t="shared" si="195"/>
        <v>0</v>
      </c>
      <c r="Q462" s="37">
        <f t="shared" si="195"/>
        <v>0</v>
      </c>
      <c r="R462" s="37">
        <f t="shared" si="195"/>
        <v>0</v>
      </c>
      <c r="S462" s="37">
        <f t="shared" si="195"/>
        <v>0</v>
      </c>
      <c r="T462" s="37">
        <f t="shared" si="195"/>
        <v>0</v>
      </c>
      <c r="U462" s="37">
        <f t="shared" si="195"/>
        <v>0</v>
      </c>
      <c r="V462" s="37">
        <f t="shared" si="195"/>
        <v>0</v>
      </c>
      <c r="W462" s="37">
        <f t="shared" si="195"/>
        <v>6.0258893281505621E-5</v>
      </c>
      <c r="X462" s="37">
        <f t="shared" si="195"/>
        <v>6.3881148750719567E-5</v>
      </c>
      <c r="Y462" s="37">
        <f t="shared" si="195"/>
        <v>3.6701607709544847E-4</v>
      </c>
      <c r="Z462" s="37">
        <f t="shared" si="195"/>
        <v>4.5326352200398981E-4</v>
      </c>
      <c r="AA462" s="37">
        <f t="shared" si="195"/>
        <v>4.3023091449618199E-4</v>
      </c>
      <c r="AB462" s="37">
        <f t="shared" si="195"/>
        <v>3.7850717514467788E-4</v>
      </c>
      <c r="AC462" s="37">
        <f t="shared" si="195"/>
        <v>2.9146150751220621E-5</v>
      </c>
      <c r="AD462" s="37">
        <f t="shared" si="195"/>
        <v>3.5238622536052307E-5</v>
      </c>
      <c r="AE462" s="37">
        <f t="shared" si="195"/>
        <v>1.3204816125059464E-5</v>
      </c>
    </row>
    <row r="463" spans="1:31" x14ac:dyDescent="0.2">
      <c r="A463" s="9" t="s">
        <v>142</v>
      </c>
      <c r="B463" s="4" t="s">
        <v>143</v>
      </c>
      <c r="C463" s="21">
        <f t="shared" ref="C463:AE463" si="196">+C464+C465+C466</f>
        <v>0</v>
      </c>
      <c r="D463" s="21">
        <f t="shared" si="196"/>
        <v>0</v>
      </c>
      <c r="E463" s="21">
        <f t="shared" si="196"/>
        <v>0</v>
      </c>
      <c r="F463" s="21">
        <f t="shared" si="196"/>
        <v>0</v>
      </c>
      <c r="G463" s="21">
        <f t="shared" si="196"/>
        <v>0</v>
      </c>
      <c r="H463" s="21">
        <f t="shared" si="196"/>
        <v>0</v>
      </c>
      <c r="I463" s="21">
        <f t="shared" si="196"/>
        <v>0</v>
      </c>
      <c r="J463" s="21">
        <f t="shared" si="196"/>
        <v>0</v>
      </c>
      <c r="K463" s="21">
        <f t="shared" si="196"/>
        <v>0</v>
      </c>
      <c r="L463" s="21">
        <f t="shared" si="196"/>
        <v>0</v>
      </c>
      <c r="M463" s="21">
        <f t="shared" si="196"/>
        <v>0</v>
      </c>
      <c r="N463" s="21">
        <f t="shared" si="196"/>
        <v>0</v>
      </c>
      <c r="O463" s="21">
        <f t="shared" si="196"/>
        <v>0</v>
      </c>
      <c r="P463" s="21">
        <f t="shared" si="196"/>
        <v>0</v>
      </c>
      <c r="Q463" s="21">
        <f t="shared" si="196"/>
        <v>0</v>
      </c>
      <c r="R463" s="21">
        <f t="shared" si="196"/>
        <v>0</v>
      </c>
      <c r="S463" s="21">
        <f t="shared" si="196"/>
        <v>0</v>
      </c>
      <c r="T463" s="21">
        <f t="shared" si="196"/>
        <v>3.4516732286343972</v>
      </c>
      <c r="U463" s="21">
        <f t="shared" si="196"/>
        <v>1.4432430641177951</v>
      </c>
      <c r="V463" s="21">
        <f t="shared" si="196"/>
        <v>2.1271111730181551</v>
      </c>
      <c r="W463" s="21">
        <f t="shared" si="196"/>
        <v>5.0824591243662107</v>
      </c>
      <c r="X463" s="21">
        <f t="shared" si="196"/>
        <v>5.531659193430885</v>
      </c>
      <c r="Y463" s="21">
        <f t="shared" si="196"/>
        <v>5.1749910048031031</v>
      </c>
      <c r="Z463" s="21">
        <f t="shared" si="196"/>
        <v>5.588502527430796</v>
      </c>
      <c r="AA463" s="21">
        <f t="shared" si="196"/>
        <v>4.5515294544881693</v>
      </c>
      <c r="AB463" s="21">
        <f t="shared" si="196"/>
        <v>5.1424802184670391</v>
      </c>
      <c r="AC463" s="21">
        <f t="shared" si="196"/>
        <v>5.8806670999434978</v>
      </c>
      <c r="AD463" s="21">
        <f t="shared" si="196"/>
        <v>5.3026246526704304</v>
      </c>
      <c r="AE463" s="21">
        <f t="shared" si="196"/>
        <v>5.148780178212685</v>
      </c>
    </row>
    <row r="464" spans="1:31" x14ac:dyDescent="0.2">
      <c r="A464" s="9" t="s">
        <v>144</v>
      </c>
      <c r="B464" s="4" t="s">
        <v>145</v>
      </c>
      <c r="C464" s="37">
        <f t="shared" ref="C464:AE464" si="197">+C68</f>
        <v>0</v>
      </c>
      <c r="D464" s="37">
        <f t="shared" si="197"/>
        <v>0</v>
      </c>
      <c r="E464" s="37">
        <f t="shared" si="197"/>
        <v>0</v>
      </c>
      <c r="F464" s="37">
        <f t="shared" si="197"/>
        <v>0</v>
      </c>
      <c r="G464" s="37">
        <f t="shared" si="197"/>
        <v>0</v>
      </c>
      <c r="H464" s="37">
        <f t="shared" si="197"/>
        <v>0</v>
      </c>
      <c r="I464" s="37">
        <f t="shared" si="197"/>
        <v>0</v>
      </c>
      <c r="J464" s="37">
        <f t="shared" si="197"/>
        <v>0</v>
      </c>
      <c r="K464" s="37">
        <f t="shared" si="197"/>
        <v>0</v>
      </c>
      <c r="L464" s="37">
        <f t="shared" si="197"/>
        <v>0</v>
      </c>
      <c r="M464" s="37">
        <f t="shared" si="197"/>
        <v>0</v>
      </c>
      <c r="N464" s="37">
        <f t="shared" si="197"/>
        <v>0</v>
      </c>
      <c r="O464" s="37">
        <f t="shared" si="197"/>
        <v>0</v>
      </c>
      <c r="P464" s="37">
        <f t="shared" si="197"/>
        <v>0</v>
      </c>
      <c r="Q464" s="37">
        <f t="shared" si="197"/>
        <v>0</v>
      </c>
      <c r="R464" s="37">
        <f t="shared" si="197"/>
        <v>0</v>
      </c>
      <c r="S464" s="37">
        <f t="shared" si="197"/>
        <v>0</v>
      </c>
      <c r="T464" s="37">
        <f t="shared" si="197"/>
        <v>0</v>
      </c>
      <c r="U464" s="37">
        <f t="shared" si="197"/>
        <v>0</v>
      </c>
      <c r="V464" s="37">
        <f t="shared" si="197"/>
        <v>0</v>
      </c>
      <c r="W464" s="37">
        <f t="shared" si="197"/>
        <v>0</v>
      </c>
      <c r="X464" s="37">
        <f t="shared" si="197"/>
        <v>0</v>
      </c>
      <c r="Y464" s="37">
        <f t="shared" si="197"/>
        <v>0</v>
      </c>
      <c r="Z464" s="37">
        <f t="shared" si="197"/>
        <v>0</v>
      </c>
      <c r="AA464" s="37">
        <f t="shared" si="197"/>
        <v>0</v>
      </c>
      <c r="AB464" s="37">
        <f t="shared" si="197"/>
        <v>0</v>
      </c>
      <c r="AC464" s="37">
        <f t="shared" si="197"/>
        <v>0</v>
      </c>
      <c r="AD464" s="37">
        <f t="shared" si="197"/>
        <v>0</v>
      </c>
      <c r="AE464" s="37">
        <f t="shared" si="197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198">+C80</f>
        <v>0</v>
      </c>
      <c r="D465" s="37">
        <f t="shared" si="198"/>
        <v>0</v>
      </c>
      <c r="E465" s="37">
        <f t="shared" si="198"/>
        <v>0</v>
      </c>
      <c r="F465" s="37">
        <f t="shared" si="198"/>
        <v>0</v>
      </c>
      <c r="G465" s="37">
        <f t="shared" si="198"/>
        <v>0</v>
      </c>
      <c r="H465" s="37">
        <f t="shared" si="198"/>
        <v>0</v>
      </c>
      <c r="I465" s="37">
        <f t="shared" si="198"/>
        <v>0</v>
      </c>
      <c r="J465" s="37">
        <f t="shared" si="198"/>
        <v>0</v>
      </c>
      <c r="K465" s="37">
        <f t="shared" si="198"/>
        <v>0</v>
      </c>
      <c r="L465" s="37">
        <f t="shared" si="198"/>
        <v>0</v>
      </c>
      <c r="M465" s="37">
        <f t="shared" si="198"/>
        <v>0</v>
      </c>
      <c r="N465" s="37">
        <f t="shared" si="198"/>
        <v>0</v>
      </c>
      <c r="O465" s="37">
        <f t="shared" si="198"/>
        <v>0</v>
      </c>
      <c r="P465" s="37">
        <f t="shared" si="198"/>
        <v>0</v>
      </c>
      <c r="Q465" s="37">
        <f t="shared" si="198"/>
        <v>0</v>
      </c>
      <c r="R465" s="37">
        <f t="shared" si="198"/>
        <v>0</v>
      </c>
      <c r="S465" s="37">
        <f t="shared" si="198"/>
        <v>0</v>
      </c>
      <c r="T465" s="37">
        <f t="shared" si="198"/>
        <v>3.4516732286343972</v>
      </c>
      <c r="U465" s="37">
        <f t="shared" si="198"/>
        <v>1.4432430641177951</v>
      </c>
      <c r="V465" s="37">
        <f t="shared" si="198"/>
        <v>2.1271111730181551</v>
      </c>
      <c r="W465" s="37">
        <f t="shared" si="198"/>
        <v>5.0824591243662107</v>
      </c>
      <c r="X465" s="37">
        <f t="shared" si="198"/>
        <v>5.531659193430885</v>
      </c>
      <c r="Y465" s="37">
        <f t="shared" si="198"/>
        <v>5.1749910048031031</v>
      </c>
      <c r="Z465" s="37">
        <f t="shared" si="198"/>
        <v>5.588502527430796</v>
      </c>
      <c r="AA465" s="37">
        <f t="shared" si="198"/>
        <v>4.5515294544881693</v>
      </c>
      <c r="AB465" s="37">
        <f t="shared" si="198"/>
        <v>5.1424802184670391</v>
      </c>
      <c r="AC465" s="37">
        <f t="shared" si="198"/>
        <v>5.8806670999434978</v>
      </c>
      <c r="AD465" s="37">
        <f t="shared" si="198"/>
        <v>5.3026246526704304</v>
      </c>
      <c r="AE465" s="37">
        <f t="shared" si="198"/>
        <v>5.148780178212685</v>
      </c>
    </row>
    <row r="466" spans="1:31" x14ac:dyDescent="0.2">
      <c r="A466" s="8" t="s">
        <v>199</v>
      </c>
      <c r="B466" s="4" t="s">
        <v>200</v>
      </c>
      <c r="C466" s="37">
        <f t="shared" ref="C466:AE466" si="199">+C102</f>
        <v>0</v>
      </c>
      <c r="D466" s="37">
        <f t="shared" si="199"/>
        <v>0</v>
      </c>
      <c r="E466" s="37">
        <f t="shared" si="199"/>
        <v>0</v>
      </c>
      <c r="F466" s="37">
        <f t="shared" si="199"/>
        <v>0</v>
      </c>
      <c r="G466" s="37">
        <f t="shared" si="199"/>
        <v>0</v>
      </c>
      <c r="H466" s="37">
        <f t="shared" si="199"/>
        <v>0</v>
      </c>
      <c r="I466" s="37">
        <f t="shared" si="199"/>
        <v>0</v>
      </c>
      <c r="J466" s="37">
        <f t="shared" si="199"/>
        <v>0</v>
      </c>
      <c r="K466" s="37">
        <f t="shared" si="199"/>
        <v>0</v>
      </c>
      <c r="L466" s="37">
        <f t="shared" si="199"/>
        <v>0</v>
      </c>
      <c r="M466" s="37">
        <f t="shared" si="199"/>
        <v>0</v>
      </c>
      <c r="N466" s="37">
        <f t="shared" si="199"/>
        <v>0</v>
      </c>
      <c r="O466" s="37">
        <f t="shared" si="199"/>
        <v>0</v>
      </c>
      <c r="P466" s="37">
        <f t="shared" si="199"/>
        <v>0</v>
      </c>
      <c r="Q466" s="37">
        <f t="shared" si="199"/>
        <v>0</v>
      </c>
      <c r="R466" s="37">
        <f t="shared" si="199"/>
        <v>0</v>
      </c>
      <c r="S466" s="37">
        <f t="shared" si="199"/>
        <v>0</v>
      </c>
      <c r="T466" s="37">
        <f t="shared" si="199"/>
        <v>0</v>
      </c>
      <c r="U466" s="37">
        <f t="shared" si="199"/>
        <v>0</v>
      </c>
      <c r="V466" s="37">
        <f t="shared" si="199"/>
        <v>0</v>
      </c>
      <c r="W466" s="37">
        <f t="shared" si="199"/>
        <v>0</v>
      </c>
      <c r="X466" s="37">
        <f t="shared" si="199"/>
        <v>0</v>
      </c>
      <c r="Y466" s="37">
        <f t="shared" si="199"/>
        <v>0</v>
      </c>
      <c r="Z466" s="37">
        <f t="shared" si="199"/>
        <v>0</v>
      </c>
      <c r="AA466" s="37">
        <f t="shared" si="199"/>
        <v>0</v>
      </c>
      <c r="AB466" s="37">
        <f t="shared" si="199"/>
        <v>0</v>
      </c>
      <c r="AC466" s="37">
        <f t="shared" si="199"/>
        <v>0</v>
      </c>
      <c r="AD466" s="37">
        <f t="shared" si="199"/>
        <v>0</v>
      </c>
      <c r="AE466" s="37">
        <f t="shared" si="199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0">+C468+C469+C470</f>
        <v>0</v>
      </c>
      <c r="D467" s="21">
        <f t="shared" si="200"/>
        <v>0</v>
      </c>
      <c r="E467" s="21">
        <f t="shared" si="200"/>
        <v>0</v>
      </c>
      <c r="F467" s="21">
        <f t="shared" si="200"/>
        <v>0</v>
      </c>
      <c r="G467" s="21">
        <f t="shared" si="200"/>
        <v>0</v>
      </c>
      <c r="H467" s="21">
        <f t="shared" si="200"/>
        <v>0</v>
      </c>
      <c r="I467" s="21">
        <f t="shared" si="200"/>
        <v>0</v>
      </c>
      <c r="J467" s="21">
        <f t="shared" si="200"/>
        <v>0</v>
      </c>
      <c r="K467" s="21">
        <f t="shared" si="200"/>
        <v>0</v>
      </c>
      <c r="L467" s="21">
        <f t="shared" si="200"/>
        <v>0</v>
      </c>
      <c r="M467" s="21">
        <f t="shared" si="200"/>
        <v>0</v>
      </c>
      <c r="N467" s="21">
        <f t="shared" si="200"/>
        <v>0</v>
      </c>
      <c r="O467" s="21">
        <f t="shared" si="200"/>
        <v>0</v>
      </c>
      <c r="P467" s="21">
        <f t="shared" si="200"/>
        <v>0</v>
      </c>
      <c r="Q467" s="21">
        <f t="shared" si="200"/>
        <v>0</v>
      </c>
      <c r="R467" s="21">
        <f t="shared" si="200"/>
        <v>0</v>
      </c>
      <c r="S467" s="21">
        <f t="shared" si="200"/>
        <v>0</v>
      </c>
      <c r="T467" s="21">
        <f t="shared" si="200"/>
        <v>0</v>
      </c>
      <c r="U467" s="21">
        <f t="shared" si="200"/>
        <v>0</v>
      </c>
      <c r="V467" s="21">
        <f t="shared" si="200"/>
        <v>0</v>
      </c>
      <c r="W467" s="21">
        <f t="shared" si="200"/>
        <v>0</v>
      </c>
      <c r="X467" s="21">
        <f t="shared" si="200"/>
        <v>0</v>
      </c>
      <c r="Y467" s="21">
        <f t="shared" si="200"/>
        <v>0</v>
      </c>
      <c r="Z467" s="21">
        <f t="shared" si="200"/>
        <v>0</v>
      </c>
      <c r="AA467" s="21">
        <f t="shared" si="200"/>
        <v>0</v>
      </c>
      <c r="AB467" s="21">
        <f t="shared" si="200"/>
        <v>0</v>
      </c>
      <c r="AC467" s="21">
        <f t="shared" si="200"/>
        <v>0</v>
      </c>
      <c r="AD467" s="21">
        <f t="shared" si="200"/>
        <v>0</v>
      </c>
      <c r="AE467" s="21">
        <f t="shared" si="2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1">+C472+C478+C489+C497+C502+C508+C515+C520</f>
        <v>8.6318054930211612E-4</v>
      </c>
      <c r="D471" s="28">
        <f t="shared" si="201"/>
        <v>9.2387476635514014E-4</v>
      </c>
      <c r="E471" s="28">
        <f t="shared" si="201"/>
        <v>5.9405439721999453E-4</v>
      </c>
      <c r="F471" s="28">
        <f t="shared" si="201"/>
        <v>3.0106621174965346E-4</v>
      </c>
      <c r="G471" s="28">
        <f t="shared" si="201"/>
        <v>5.3937585195215534E-4</v>
      </c>
      <c r="H471" s="28">
        <f t="shared" si="201"/>
        <v>7.7348082826701986E-4</v>
      </c>
      <c r="I471" s="28">
        <f t="shared" si="201"/>
        <v>6.3200314988707954E-4</v>
      </c>
      <c r="J471" s="28">
        <f t="shared" si="201"/>
        <v>2.3751042883363925E-4</v>
      </c>
      <c r="K471" s="28">
        <f t="shared" si="201"/>
        <v>2.3758852031308239E-4</v>
      </c>
      <c r="L471" s="28">
        <f t="shared" si="201"/>
        <v>0</v>
      </c>
      <c r="M471" s="28">
        <f t="shared" si="201"/>
        <v>0</v>
      </c>
      <c r="N471" s="28">
        <f t="shared" si="201"/>
        <v>0</v>
      </c>
      <c r="O471" s="28">
        <f t="shared" si="201"/>
        <v>0</v>
      </c>
      <c r="P471" s="28">
        <f t="shared" si="201"/>
        <v>0</v>
      </c>
      <c r="Q471" s="28">
        <f t="shared" si="201"/>
        <v>0</v>
      </c>
      <c r="R471" s="28">
        <f t="shared" si="201"/>
        <v>0</v>
      </c>
      <c r="S471" s="28">
        <f t="shared" si="201"/>
        <v>0</v>
      </c>
      <c r="T471" s="28">
        <f t="shared" si="201"/>
        <v>0</v>
      </c>
      <c r="U471" s="28">
        <f t="shared" si="201"/>
        <v>0</v>
      </c>
      <c r="V471" s="28">
        <f t="shared" si="201"/>
        <v>0</v>
      </c>
      <c r="W471" s="28">
        <f t="shared" si="201"/>
        <v>0</v>
      </c>
      <c r="X471" s="28">
        <f t="shared" si="201"/>
        <v>0</v>
      </c>
      <c r="Y471" s="28">
        <f t="shared" si="201"/>
        <v>0</v>
      </c>
      <c r="Z471" s="28">
        <f t="shared" si="201"/>
        <v>0</v>
      </c>
      <c r="AA471" s="28">
        <f t="shared" si="201"/>
        <v>0</v>
      </c>
      <c r="AB471" s="28">
        <f t="shared" si="201"/>
        <v>0</v>
      </c>
      <c r="AC471" s="28">
        <f t="shared" si="201"/>
        <v>0</v>
      </c>
      <c r="AD471" s="28">
        <f t="shared" si="201"/>
        <v>0</v>
      </c>
      <c r="AE471" s="28">
        <f t="shared" si="2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2">+C473+C474+C475+C476+C477</f>
        <v>0</v>
      </c>
      <c r="D472" s="21">
        <f t="shared" si="202"/>
        <v>0</v>
      </c>
      <c r="E472" s="21">
        <f t="shared" si="202"/>
        <v>0</v>
      </c>
      <c r="F472" s="21">
        <f t="shared" si="202"/>
        <v>0</v>
      </c>
      <c r="G472" s="21">
        <f t="shared" si="202"/>
        <v>0</v>
      </c>
      <c r="H472" s="21">
        <f t="shared" si="202"/>
        <v>0</v>
      </c>
      <c r="I472" s="21">
        <f t="shared" si="202"/>
        <v>0</v>
      </c>
      <c r="J472" s="21">
        <f t="shared" si="202"/>
        <v>0</v>
      </c>
      <c r="K472" s="21">
        <f t="shared" si="202"/>
        <v>0</v>
      </c>
      <c r="L472" s="21">
        <f t="shared" si="202"/>
        <v>0</v>
      </c>
      <c r="M472" s="21">
        <f t="shared" si="202"/>
        <v>0</v>
      </c>
      <c r="N472" s="21">
        <f t="shared" si="202"/>
        <v>0</v>
      </c>
      <c r="O472" s="21">
        <f t="shared" si="202"/>
        <v>0</v>
      </c>
      <c r="P472" s="21">
        <f t="shared" si="202"/>
        <v>0</v>
      </c>
      <c r="Q472" s="21">
        <f t="shared" si="202"/>
        <v>0</v>
      </c>
      <c r="R472" s="21">
        <f t="shared" si="202"/>
        <v>0</v>
      </c>
      <c r="S472" s="21">
        <f t="shared" si="202"/>
        <v>0</v>
      </c>
      <c r="T472" s="21">
        <f t="shared" si="202"/>
        <v>0</v>
      </c>
      <c r="U472" s="21">
        <f t="shared" si="202"/>
        <v>0</v>
      </c>
      <c r="V472" s="21">
        <f t="shared" si="202"/>
        <v>0</v>
      </c>
      <c r="W472" s="21">
        <f t="shared" si="202"/>
        <v>0</v>
      </c>
      <c r="X472" s="21">
        <f t="shared" si="202"/>
        <v>0</v>
      </c>
      <c r="Y472" s="21">
        <f t="shared" si="202"/>
        <v>0</v>
      </c>
      <c r="Z472" s="21">
        <f t="shared" si="202"/>
        <v>0</v>
      </c>
      <c r="AA472" s="21">
        <f t="shared" si="202"/>
        <v>0</v>
      </c>
      <c r="AB472" s="21">
        <f t="shared" si="202"/>
        <v>0</v>
      </c>
      <c r="AC472" s="21">
        <f t="shared" si="202"/>
        <v>0</v>
      </c>
      <c r="AD472" s="21">
        <f t="shared" si="202"/>
        <v>0</v>
      </c>
      <c r="AE472" s="21">
        <f t="shared" si="2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3">+C483+C486+C488</f>
        <v>0</v>
      </c>
      <c r="D478" s="21">
        <f t="shared" si="203"/>
        <v>0</v>
      </c>
      <c r="E478" s="21">
        <f t="shared" si="203"/>
        <v>0</v>
      </c>
      <c r="F478" s="21">
        <f t="shared" si="203"/>
        <v>0</v>
      </c>
      <c r="G478" s="21">
        <f t="shared" si="203"/>
        <v>0</v>
      </c>
      <c r="H478" s="21">
        <f t="shared" si="203"/>
        <v>0</v>
      </c>
      <c r="I478" s="21">
        <f t="shared" si="203"/>
        <v>0</v>
      </c>
      <c r="J478" s="21">
        <f t="shared" si="203"/>
        <v>0</v>
      </c>
      <c r="K478" s="21">
        <f t="shared" si="203"/>
        <v>0</v>
      </c>
      <c r="L478" s="21">
        <f t="shared" si="203"/>
        <v>0</v>
      </c>
      <c r="M478" s="21">
        <f t="shared" si="203"/>
        <v>0</v>
      </c>
      <c r="N478" s="21">
        <f t="shared" si="203"/>
        <v>0</v>
      </c>
      <c r="O478" s="21">
        <f t="shared" si="203"/>
        <v>0</v>
      </c>
      <c r="P478" s="21">
        <f t="shared" si="203"/>
        <v>0</v>
      </c>
      <c r="Q478" s="21">
        <f t="shared" si="203"/>
        <v>0</v>
      </c>
      <c r="R478" s="21">
        <f t="shared" si="203"/>
        <v>0</v>
      </c>
      <c r="S478" s="21">
        <f t="shared" si="203"/>
        <v>0</v>
      </c>
      <c r="T478" s="21">
        <f t="shared" si="203"/>
        <v>0</v>
      </c>
      <c r="U478" s="21">
        <f t="shared" si="203"/>
        <v>0</v>
      </c>
      <c r="V478" s="21">
        <f t="shared" si="203"/>
        <v>0</v>
      </c>
      <c r="W478" s="21">
        <f t="shared" si="203"/>
        <v>0</v>
      </c>
      <c r="X478" s="21">
        <f t="shared" si="203"/>
        <v>0</v>
      </c>
      <c r="Y478" s="21">
        <f t="shared" si="203"/>
        <v>0</v>
      </c>
      <c r="Z478" s="21">
        <f t="shared" si="203"/>
        <v>0</v>
      </c>
      <c r="AA478" s="21">
        <f t="shared" si="203"/>
        <v>0</v>
      </c>
      <c r="AB478" s="21">
        <f t="shared" si="203"/>
        <v>0</v>
      </c>
      <c r="AC478" s="21">
        <f t="shared" si="203"/>
        <v>0</v>
      </c>
      <c r="AD478" s="21">
        <f t="shared" si="203"/>
        <v>0</v>
      </c>
      <c r="AE478" s="21">
        <f t="shared" si="203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4">+C127</f>
        <v>0</v>
      </c>
      <c r="D483" s="37">
        <f t="shared" si="204"/>
        <v>0</v>
      </c>
      <c r="E483" s="37">
        <f t="shared" si="204"/>
        <v>0</v>
      </c>
      <c r="F483" s="37">
        <f t="shared" si="204"/>
        <v>0</v>
      </c>
      <c r="G483" s="37">
        <f t="shared" si="204"/>
        <v>0</v>
      </c>
      <c r="H483" s="37">
        <f t="shared" si="204"/>
        <v>0</v>
      </c>
      <c r="I483" s="37">
        <f t="shared" si="204"/>
        <v>0</v>
      </c>
      <c r="J483" s="37">
        <f t="shared" si="204"/>
        <v>0</v>
      </c>
      <c r="K483" s="37">
        <f t="shared" si="204"/>
        <v>0</v>
      </c>
      <c r="L483" s="37">
        <f t="shared" si="204"/>
        <v>0</v>
      </c>
      <c r="M483" s="37">
        <f t="shared" si="204"/>
        <v>0</v>
      </c>
      <c r="N483" s="37">
        <f t="shared" si="204"/>
        <v>0</v>
      </c>
      <c r="O483" s="37">
        <f t="shared" si="204"/>
        <v>0</v>
      </c>
      <c r="P483" s="37">
        <f t="shared" si="204"/>
        <v>0</v>
      </c>
      <c r="Q483" s="37">
        <f t="shared" si="204"/>
        <v>0</v>
      </c>
      <c r="R483" s="37">
        <f t="shared" si="204"/>
        <v>0</v>
      </c>
      <c r="S483" s="37">
        <f t="shared" si="204"/>
        <v>0</v>
      </c>
      <c r="T483" s="37">
        <f t="shared" si="204"/>
        <v>0</v>
      </c>
      <c r="U483" s="37">
        <f t="shared" si="204"/>
        <v>0</v>
      </c>
      <c r="V483" s="37">
        <f t="shared" si="204"/>
        <v>0</v>
      </c>
      <c r="W483" s="37">
        <f t="shared" si="204"/>
        <v>0</v>
      </c>
      <c r="X483" s="37">
        <f t="shared" si="204"/>
        <v>0</v>
      </c>
      <c r="Y483" s="37">
        <f t="shared" si="204"/>
        <v>0</v>
      </c>
      <c r="Z483" s="37">
        <f t="shared" si="204"/>
        <v>0</v>
      </c>
      <c r="AA483" s="37">
        <f t="shared" si="204"/>
        <v>0</v>
      </c>
      <c r="AB483" s="37">
        <f t="shared" si="204"/>
        <v>0</v>
      </c>
      <c r="AC483" s="37">
        <f t="shared" si="204"/>
        <v>0</v>
      </c>
      <c r="AD483" s="37">
        <f t="shared" si="204"/>
        <v>0</v>
      </c>
      <c r="AE483" s="37">
        <f t="shared" si="204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5">+C130</f>
        <v>0</v>
      </c>
      <c r="D486" s="37">
        <f t="shared" si="205"/>
        <v>0</v>
      </c>
      <c r="E486" s="37">
        <f t="shared" si="205"/>
        <v>0</v>
      </c>
      <c r="F486" s="37">
        <f t="shared" si="205"/>
        <v>0</v>
      </c>
      <c r="G486" s="37">
        <f t="shared" si="205"/>
        <v>0</v>
      </c>
      <c r="H486" s="37">
        <f t="shared" si="205"/>
        <v>0</v>
      </c>
      <c r="I486" s="37">
        <f t="shared" si="205"/>
        <v>0</v>
      </c>
      <c r="J486" s="37">
        <f t="shared" si="205"/>
        <v>0</v>
      </c>
      <c r="K486" s="37">
        <f t="shared" si="205"/>
        <v>0</v>
      </c>
      <c r="L486" s="37">
        <f t="shared" si="205"/>
        <v>0</v>
      </c>
      <c r="M486" s="37">
        <f t="shared" si="205"/>
        <v>0</v>
      </c>
      <c r="N486" s="37">
        <f t="shared" si="205"/>
        <v>0</v>
      </c>
      <c r="O486" s="37">
        <f t="shared" si="205"/>
        <v>0</v>
      </c>
      <c r="P486" s="37">
        <f t="shared" si="205"/>
        <v>0</v>
      </c>
      <c r="Q486" s="37">
        <f t="shared" si="205"/>
        <v>0</v>
      </c>
      <c r="R486" s="37">
        <f t="shared" si="205"/>
        <v>0</v>
      </c>
      <c r="S486" s="37">
        <f t="shared" si="205"/>
        <v>0</v>
      </c>
      <c r="T486" s="37">
        <f t="shared" si="205"/>
        <v>0</v>
      </c>
      <c r="U486" s="37">
        <f t="shared" si="205"/>
        <v>0</v>
      </c>
      <c r="V486" s="37">
        <f t="shared" si="205"/>
        <v>0</v>
      </c>
      <c r="W486" s="37">
        <f t="shared" si="205"/>
        <v>0</v>
      </c>
      <c r="X486" s="37">
        <f t="shared" si="205"/>
        <v>0</v>
      </c>
      <c r="Y486" s="37">
        <f t="shared" si="205"/>
        <v>0</v>
      </c>
      <c r="Z486" s="37">
        <f t="shared" si="205"/>
        <v>0</v>
      </c>
      <c r="AA486" s="37">
        <f t="shared" si="205"/>
        <v>0</v>
      </c>
      <c r="AB486" s="37">
        <f t="shared" si="205"/>
        <v>0</v>
      </c>
      <c r="AC486" s="37">
        <f t="shared" si="205"/>
        <v>0</v>
      </c>
      <c r="AD486" s="37">
        <f t="shared" si="205"/>
        <v>0</v>
      </c>
      <c r="AE486" s="37">
        <f t="shared" si="205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6">+C140</f>
        <v>0</v>
      </c>
      <c r="D488" s="37">
        <f t="shared" si="206"/>
        <v>0</v>
      </c>
      <c r="E488" s="37">
        <f t="shared" si="206"/>
        <v>0</v>
      </c>
      <c r="F488" s="37">
        <f t="shared" si="206"/>
        <v>0</v>
      </c>
      <c r="G488" s="37">
        <f t="shared" si="206"/>
        <v>0</v>
      </c>
      <c r="H488" s="37">
        <f t="shared" si="206"/>
        <v>0</v>
      </c>
      <c r="I488" s="37">
        <f t="shared" si="206"/>
        <v>0</v>
      </c>
      <c r="J488" s="37">
        <f t="shared" si="206"/>
        <v>0</v>
      </c>
      <c r="K488" s="37">
        <f t="shared" si="206"/>
        <v>0</v>
      </c>
      <c r="L488" s="37">
        <f t="shared" si="206"/>
        <v>0</v>
      </c>
      <c r="M488" s="37">
        <f t="shared" si="206"/>
        <v>0</v>
      </c>
      <c r="N488" s="37">
        <f t="shared" si="206"/>
        <v>0</v>
      </c>
      <c r="O488" s="37">
        <f t="shared" si="206"/>
        <v>0</v>
      </c>
      <c r="P488" s="37">
        <f t="shared" si="206"/>
        <v>0</v>
      </c>
      <c r="Q488" s="37">
        <f t="shared" si="206"/>
        <v>0</v>
      </c>
      <c r="R488" s="37">
        <f t="shared" si="206"/>
        <v>0</v>
      </c>
      <c r="S488" s="37">
        <f t="shared" si="206"/>
        <v>0</v>
      </c>
      <c r="T488" s="37">
        <f t="shared" si="206"/>
        <v>0</v>
      </c>
      <c r="U488" s="37">
        <f t="shared" si="206"/>
        <v>0</v>
      </c>
      <c r="V488" s="37">
        <f t="shared" si="206"/>
        <v>0</v>
      </c>
      <c r="W488" s="37">
        <f t="shared" si="206"/>
        <v>0</v>
      </c>
      <c r="X488" s="37">
        <f t="shared" si="206"/>
        <v>0</v>
      </c>
      <c r="Y488" s="37">
        <f t="shared" si="206"/>
        <v>0</v>
      </c>
      <c r="Z488" s="37">
        <f t="shared" si="206"/>
        <v>0</v>
      </c>
      <c r="AA488" s="37">
        <f t="shared" si="206"/>
        <v>0</v>
      </c>
      <c r="AB488" s="37">
        <f t="shared" si="206"/>
        <v>0</v>
      </c>
      <c r="AC488" s="37">
        <f t="shared" si="206"/>
        <v>0</v>
      </c>
      <c r="AD488" s="37">
        <f t="shared" si="206"/>
        <v>0</v>
      </c>
      <c r="AE488" s="37">
        <f t="shared" si="206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7">+C490+C491+C496</f>
        <v>8.6318054930211612E-4</v>
      </c>
      <c r="D489" s="21">
        <f t="shared" si="207"/>
        <v>9.2387476635514014E-4</v>
      </c>
      <c r="E489" s="21">
        <f t="shared" si="207"/>
        <v>5.9405439721999453E-4</v>
      </c>
      <c r="F489" s="21">
        <f t="shared" si="207"/>
        <v>3.0106621174965346E-4</v>
      </c>
      <c r="G489" s="21">
        <f t="shared" si="207"/>
        <v>5.3937585195215534E-4</v>
      </c>
      <c r="H489" s="21">
        <f t="shared" si="207"/>
        <v>7.7348082826701986E-4</v>
      </c>
      <c r="I489" s="21">
        <f t="shared" si="207"/>
        <v>6.3200314988707954E-4</v>
      </c>
      <c r="J489" s="21">
        <f t="shared" si="207"/>
        <v>2.3751042883363925E-4</v>
      </c>
      <c r="K489" s="21">
        <f t="shared" si="207"/>
        <v>2.3758852031308239E-4</v>
      </c>
      <c r="L489" s="21">
        <f t="shared" si="207"/>
        <v>0</v>
      </c>
      <c r="M489" s="21">
        <f t="shared" si="207"/>
        <v>0</v>
      </c>
      <c r="N489" s="21">
        <f t="shared" si="207"/>
        <v>0</v>
      </c>
      <c r="O489" s="21">
        <f t="shared" si="207"/>
        <v>0</v>
      </c>
      <c r="P489" s="21">
        <f t="shared" si="207"/>
        <v>0</v>
      </c>
      <c r="Q489" s="21">
        <f t="shared" si="207"/>
        <v>0</v>
      </c>
      <c r="R489" s="21">
        <f t="shared" si="207"/>
        <v>0</v>
      </c>
      <c r="S489" s="21">
        <f t="shared" si="207"/>
        <v>0</v>
      </c>
      <c r="T489" s="21">
        <f t="shared" si="207"/>
        <v>0</v>
      </c>
      <c r="U489" s="21">
        <f t="shared" si="207"/>
        <v>0</v>
      </c>
      <c r="V489" s="21">
        <f t="shared" si="207"/>
        <v>0</v>
      </c>
      <c r="W489" s="21">
        <f t="shared" si="207"/>
        <v>0</v>
      </c>
      <c r="X489" s="21">
        <f t="shared" si="207"/>
        <v>0</v>
      </c>
      <c r="Y489" s="21">
        <f t="shared" si="207"/>
        <v>0</v>
      </c>
      <c r="Z489" s="21">
        <f t="shared" si="207"/>
        <v>0</v>
      </c>
      <c r="AA489" s="21">
        <f t="shared" si="207"/>
        <v>0</v>
      </c>
      <c r="AB489" s="21">
        <f t="shared" si="207"/>
        <v>0</v>
      </c>
      <c r="AC489" s="21">
        <f t="shared" si="207"/>
        <v>0</v>
      </c>
      <c r="AD489" s="21">
        <f t="shared" si="207"/>
        <v>0</v>
      </c>
      <c r="AE489" s="21">
        <f t="shared" si="207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08">+C142</f>
        <v>0</v>
      </c>
      <c r="D490" s="37">
        <f t="shared" si="208"/>
        <v>0</v>
      </c>
      <c r="E490" s="37">
        <f t="shared" si="208"/>
        <v>0</v>
      </c>
      <c r="F490" s="37">
        <f t="shared" si="208"/>
        <v>0</v>
      </c>
      <c r="G490" s="37">
        <f t="shared" si="208"/>
        <v>0</v>
      </c>
      <c r="H490" s="37">
        <f t="shared" si="208"/>
        <v>0</v>
      </c>
      <c r="I490" s="37">
        <f t="shared" si="208"/>
        <v>0</v>
      </c>
      <c r="J490" s="37">
        <f t="shared" si="208"/>
        <v>0</v>
      </c>
      <c r="K490" s="37">
        <f t="shared" si="208"/>
        <v>0</v>
      </c>
      <c r="L490" s="37">
        <f t="shared" si="208"/>
        <v>0</v>
      </c>
      <c r="M490" s="37">
        <f t="shared" si="208"/>
        <v>0</v>
      </c>
      <c r="N490" s="37">
        <f t="shared" si="208"/>
        <v>0</v>
      </c>
      <c r="O490" s="37">
        <f t="shared" si="208"/>
        <v>0</v>
      </c>
      <c r="P490" s="37">
        <f t="shared" si="208"/>
        <v>0</v>
      </c>
      <c r="Q490" s="37">
        <f t="shared" si="208"/>
        <v>0</v>
      </c>
      <c r="R490" s="37">
        <f t="shared" si="208"/>
        <v>0</v>
      </c>
      <c r="S490" s="37">
        <f t="shared" si="208"/>
        <v>0</v>
      </c>
      <c r="T490" s="37">
        <f t="shared" si="208"/>
        <v>0</v>
      </c>
      <c r="U490" s="37">
        <f t="shared" si="208"/>
        <v>0</v>
      </c>
      <c r="V490" s="37">
        <f t="shared" si="208"/>
        <v>0</v>
      </c>
      <c r="W490" s="37">
        <f t="shared" si="208"/>
        <v>0</v>
      </c>
      <c r="X490" s="37">
        <f t="shared" si="208"/>
        <v>0</v>
      </c>
      <c r="Y490" s="37">
        <f t="shared" si="208"/>
        <v>0</v>
      </c>
      <c r="Z490" s="37">
        <f t="shared" si="208"/>
        <v>0</v>
      </c>
      <c r="AA490" s="37">
        <f t="shared" si="208"/>
        <v>0</v>
      </c>
      <c r="AB490" s="37">
        <f t="shared" si="208"/>
        <v>0</v>
      </c>
      <c r="AC490" s="37">
        <f t="shared" si="208"/>
        <v>0</v>
      </c>
      <c r="AD490" s="37">
        <f t="shared" si="208"/>
        <v>0</v>
      </c>
      <c r="AE490" s="37">
        <f t="shared" si="208"/>
        <v>0</v>
      </c>
    </row>
    <row r="491" spans="1:31" x14ac:dyDescent="0.2">
      <c r="A491" s="9" t="s">
        <v>310</v>
      </c>
      <c r="B491" s="4" t="s">
        <v>311</v>
      </c>
      <c r="C491" s="37">
        <f t="shared" si="208"/>
        <v>8.6318054930211612E-4</v>
      </c>
      <c r="D491" s="37">
        <f t="shared" si="208"/>
        <v>9.2387476635514014E-4</v>
      </c>
      <c r="E491" s="37">
        <f t="shared" si="208"/>
        <v>5.9405439721999453E-4</v>
      </c>
      <c r="F491" s="37">
        <f t="shared" si="208"/>
        <v>3.0106621174965346E-4</v>
      </c>
      <c r="G491" s="37">
        <f t="shared" si="208"/>
        <v>5.3937585195215534E-4</v>
      </c>
      <c r="H491" s="37">
        <f t="shared" si="208"/>
        <v>7.7348082826701986E-4</v>
      </c>
      <c r="I491" s="37">
        <f t="shared" si="208"/>
        <v>6.3200314988707954E-4</v>
      </c>
      <c r="J491" s="37">
        <f t="shared" si="208"/>
        <v>2.3751042883363925E-4</v>
      </c>
      <c r="K491" s="37">
        <f t="shared" si="208"/>
        <v>2.3758852031308239E-4</v>
      </c>
      <c r="L491" s="37">
        <f t="shared" si="208"/>
        <v>0</v>
      </c>
      <c r="M491" s="37">
        <f t="shared" si="208"/>
        <v>0</v>
      </c>
      <c r="N491" s="37">
        <f t="shared" si="208"/>
        <v>0</v>
      </c>
      <c r="O491" s="37">
        <f t="shared" si="208"/>
        <v>0</v>
      </c>
      <c r="P491" s="37">
        <f t="shared" si="208"/>
        <v>0</v>
      </c>
      <c r="Q491" s="37">
        <f t="shared" si="208"/>
        <v>0</v>
      </c>
      <c r="R491" s="37">
        <f t="shared" si="208"/>
        <v>0</v>
      </c>
      <c r="S491" s="37">
        <f t="shared" si="208"/>
        <v>0</v>
      </c>
      <c r="T491" s="37">
        <f t="shared" si="208"/>
        <v>0</v>
      </c>
      <c r="U491" s="37">
        <f t="shared" si="208"/>
        <v>0</v>
      </c>
      <c r="V491" s="37">
        <f t="shared" si="208"/>
        <v>0</v>
      </c>
      <c r="W491" s="37">
        <f t="shared" si="208"/>
        <v>0</v>
      </c>
      <c r="X491" s="37">
        <f t="shared" si="208"/>
        <v>0</v>
      </c>
      <c r="Y491" s="37">
        <f t="shared" si="208"/>
        <v>0</v>
      </c>
      <c r="Z491" s="37">
        <f t="shared" si="208"/>
        <v>0</v>
      </c>
      <c r="AA491" s="37">
        <f t="shared" si="208"/>
        <v>0</v>
      </c>
      <c r="AB491" s="37">
        <f t="shared" si="208"/>
        <v>0</v>
      </c>
      <c r="AC491" s="37">
        <f t="shared" si="208"/>
        <v>0</v>
      </c>
      <c r="AD491" s="37">
        <f t="shared" si="208"/>
        <v>0</v>
      </c>
      <c r="AE491" s="37">
        <f t="shared" si="208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09">+C521+C522+C523</f>
        <v>0</v>
      </c>
      <c r="D520" s="21">
        <f t="shared" si="209"/>
        <v>0</v>
      </c>
      <c r="E520" s="21">
        <f t="shared" si="209"/>
        <v>0</v>
      </c>
      <c r="F520" s="21">
        <f t="shared" si="209"/>
        <v>0</v>
      </c>
      <c r="G520" s="21">
        <f t="shared" si="209"/>
        <v>0</v>
      </c>
      <c r="H520" s="21">
        <f t="shared" si="209"/>
        <v>0</v>
      </c>
      <c r="I520" s="21">
        <f t="shared" si="209"/>
        <v>0</v>
      </c>
      <c r="J520" s="21">
        <f t="shared" si="209"/>
        <v>0</v>
      </c>
      <c r="K520" s="21">
        <f t="shared" si="209"/>
        <v>0</v>
      </c>
      <c r="L520" s="21">
        <f t="shared" si="209"/>
        <v>0</v>
      </c>
      <c r="M520" s="21">
        <f t="shared" si="209"/>
        <v>0</v>
      </c>
      <c r="N520" s="21">
        <f t="shared" si="209"/>
        <v>0</v>
      </c>
      <c r="O520" s="21">
        <f t="shared" si="209"/>
        <v>0</v>
      </c>
      <c r="P520" s="21">
        <f t="shared" si="209"/>
        <v>0</v>
      </c>
      <c r="Q520" s="21">
        <f t="shared" si="209"/>
        <v>0</v>
      </c>
      <c r="R520" s="21">
        <f t="shared" si="209"/>
        <v>0</v>
      </c>
      <c r="S520" s="21">
        <f t="shared" si="209"/>
        <v>0</v>
      </c>
      <c r="T520" s="21">
        <f t="shared" si="209"/>
        <v>0</v>
      </c>
      <c r="U520" s="21">
        <f t="shared" si="209"/>
        <v>0</v>
      </c>
      <c r="V520" s="21">
        <f t="shared" si="209"/>
        <v>0</v>
      </c>
      <c r="W520" s="21">
        <f t="shared" si="209"/>
        <v>0</v>
      </c>
      <c r="X520" s="21">
        <f t="shared" si="209"/>
        <v>0</v>
      </c>
      <c r="Y520" s="21">
        <f t="shared" si="209"/>
        <v>0</v>
      </c>
      <c r="Z520" s="21">
        <f t="shared" si="209"/>
        <v>0</v>
      </c>
      <c r="AA520" s="21">
        <f t="shared" si="209"/>
        <v>0</v>
      </c>
      <c r="AB520" s="21">
        <f t="shared" si="209"/>
        <v>0</v>
      </c>
      <c r="AC520" s="21">
        <f t="shared" si="209"/>
        <v>0</v>
      </c>
      <c r="AD520" s="21">
        <f t="shared" si="209"/>
        <v>0</v>
      </c>
      <c r="AE520" s="21">
        <f t="shared" si="209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0">+C525+C530+C536+C541+C544+C545+C549+C552++C553+C554</f>
        <v>12.643151240486823</v>
      </c>
      <c r="D524" s="28">
        <f t="shared" si="210"/>
        <v>13.267675097376689</v>
      </c>
      <c r="E524" s="28">
        <f t="shared" si="210"/>
        <v>14.028056879441309</v>
      </c>
      <c r="F524" s="28">
        <f t="shared" si="210"/>
        <v>14.924081475658891</v>
      </c>
      <c r="G524" s="28">
        <f t="shared" si="210"/>
        <v>15.979312012878658</v>
      </c>
      <c r="H524" s="28">
        <f t="shared" si="210"/>
        <v>16.744912454922002</v>
      </c>
      <c r="I524" s="28">
        <f t="shared" si="210"/>
        <v>17.942488207819114</v>
      </c>
      <c r="J524" s="28">
        <f t="shared" si="210"/>
        <v>20.503884561229924</v>
      </c>
      <c r="K524" s="28">
        <f t="shared" si="210"/>
        <v>20.34447735127608</v>
      </c>
      <c r="L524" s="28">
        <f t="shared" si="210"/>
        <v>21.369118533953753</v>
      </c>
      <c r="M524" s="28">
        <f t="shared" si="210"/>
        <v>21.518454161106916</v>
      </c>
      <c r="N524" s="28">
        <f t="shared" si="210"/>
        <v>19.388095152158325</v>
      </c>
      <c r="O524" s="28">
        <f t="shared" si="210"/>
        <v>20.224748076983609</v>
      </c>
      <c r="P524" s="28">
        <f t="shared" si="210"/>
        <v>20.007119018344405</v>
      </c>
      <c r="Q524" s="28">
        <f t="shared" si="210"/>
        <v>22.428425021945959</v>
      </c>
      <c r="R524" s="28">
        <f t="shared" si="210"/>
        <v>24.225694840926113</v>
      </c>
      <c r="S524" s="28">
        <f t="shared" si="210"/>
        <v>26.127496284832155</v>
      </c>
      <c r="T524" s="28">
        <f t="shared" si="210"/>
        <v>28.088548312843262</v>
      </c>
      <c r="U524" s="28">
        <f t="shared" si="210"/>
        <v>27.084848092455449</v>
      </c>
      <c r="V524" s="28">
        <f t="shared" si="210"/>
        <v>25.983720289474565</v>
      </c>
      <c r="W524" s="28">
        <f t="shared" si="210"/>
        <v>25.581458730583527</v>
      </c>
      <c r="X524" s="28">
        <f t="shared" si="210"/>
        <v>25.754844766849192</v>
      </c>
      <c r="Y524" s="28">
        <f t="shared" si="210"/>
        <v>28.098021151079344</v>
      </c>
      <c r="Z524" s="28">
        <f t="shared" si="210"/>
        <v>26.215281058953337</v>
      </c>
      <c r="AA524" s="28">
        <f t="shared" si="210"/>
        <v>24.346852291531896</v>
      </c>
      <c r="AB524" s="28">
        <f t="shared" si="210"/>
        <v>24.607821953661983</v>
      </c>
      <c r="AC524" s="28">
        <f t="shared" si="210"/>
        <v>24.530749316925949</v>
      </c>
      <c r="AD524" s="28">
        <f t="shared" si="210"/>
        <v>23.941493102328902</v>
      </c>
      <c r="AE524" s="28">
        <f t="shared" si="210"/>
        <v>24.311539196443363</v>
      </c>
    </row>
    <row r="525" spans="1:31" x14ac:dyDescent="0.2">
      <c r="A525" s="9" t="s">
        <v>392</v>
      </c>
      <c r="B525" s="4" t="s">
        <v>393</v>
      </c>
      <c r="C525" s="21">
        <f t="shared" ref="C525:AE525" si="211">+C526+C527+C528+C529</f>
        <v>8.820401574571056</v>
      </c>
      <c r="D525" s="21">
        <f t="shared" si="211"/>
        <v>8.9924864773681286</v>
      </c>
      <c r="E525" s="21">
        <f t="shared" si="211"/>
        <v>9.2706499792473487</v>
      </c>
      <c r="F525" s="21">
        <f t="shared" si="211"/>
        <v>9.6427752814521348</v>
      </c>
      <c r="G525" s="21">
        <f t="shared" si="211"/>
        <v>10.020758865600914</v>
      </c>
      <c r="H525" s="21">
        <f t="shared" si="211"/>
        <v>10.197152877334906</v>
      </c>
      <c r="I525" s="21">
        <f t="shared" si="211"/>
        <v>10.402072230119717</v>
      </c>
      <c r="J525" s="21">
        <f t="shared" si="211"/>
        <v>11.162298590872656</v>
      </c>
      <c r="K525" s="21">
        <f t="shared" si="211"/>
        <v>10.856026100505417</v>
      </c>
      <c r="L525" s="21">
        <f t="shared" si="211"/>
        <v>10.616192627973275</v>
      </c>
      <c r="M525" s="21">
        <f t="shared" si="211"/>
        <v>10.316749495963787</v>
      </c>
      <c r="N525" s="21">
        <f t="shared" si="211"/>
        <v>10.312823706854331</v>
      </c>
      <c r="O525" s="21">
        <f t="shared" si="211"/>
        <v>10.120797776152209</v>
      </c>
      <c r="P525" s="21">
        <f t="shared" si="211"/>
        <v>9.7953844165092594</v>
      </c>
      <c r="Q525" s="21">
        <f t="shared" si="211"/>
        <v>9.6137350057690938</v>
      </c>
      <c r="R525" s="21">
        <f t="shared" si="211"/>
        <v>9.4887218926026673</v>
      </c>
      <c r="S525" s="21">
        <f t="shared" si="211"/>
        <v>9.4329063716787243</v>
      </c>
      <c r="T525" s="21">
        <f t="shared" si="211"/>
        <v>9.2444531376049994</v>
      </c>
      <c r="U525" s="21">
        <f t="shared" si="211"/>
        <v>8.7780515687802545</v>
      </c>
      <c r="V525" s="21">
        <f t="shared" si="211"/>
        <v>8.2504237118237302</v>
      </c>
      <c r="W525" s="21">
        <f t="shared" si="211"/>
        <v>7.854300547021392</v>
      </c>
      <c r="X525" s="21">
        <f t="shared" si="211"/>
        <v>7.4813234416242338</v>
      </c>
      <c r="Y525" s="21">
        <f t="shared" si="211"/>
        <v>7.9993404700934381</v>
      </c>
      <c r="Z525" s="21">
        <f t="shared" si="211"/>
        <v>8.0998093024469764</v>
      </c>
      <c r="AA525" s="21">
        <f t="shared" si="211"/>
        <v>7.5100501000283177</v>
      </c>
      <c r="AB525" s="21">
        <f t="shared" si="211"/>
        <v>7.1192497330622544</v>
      </c>
      <c r="AC525" s="21">
        <f t="shared" si="211"/>
        <v>7.1409992432354334</v>
      </c>
      <c r="AD525" s="21">
        <f t="shared" si="211"/>
        <v>7.1029472075086577</v>
      </c>
      <c r="AE525" s="21">
        <f t="shared" si="211"/>
        <v>7.1623206137289452</v>
      </c>
    </row>
    <row r="526" spans="1:31" x14ac:dyDescent="0.2">
      <c r="A526" s="9" t="s">
        <v>394</v>
      </c>
      <c r="B526" s="4" t="s">
        <v>395</v>
      </c>
      <c r="C526" s="35">
        <f t="shared" ref="C526:AE526" si="212">+C193</f>
        <v>7.7201097192594128</v>
      </c>
      <c r="D526" s="35">
        <f t="shared" si="212"/>
        <v>7.8818932647075801</v>
      </c>
      <c r="E526" s="35">
        <f t="shared" si="212"/>
        <v>8.1481277822996176</v>
      </c>
      <c r="F526" s="35">
        <f t="shared" si="212"/>
        <v>8.48289643763062</v>
      </c>
      <c r="G526" s="35">
        <f t="shared" si="212"/>
        <v>8.7993917452028807</v>
      </c>
      <c r="H526" s="35">
        <f t="shared" si="212"/>
        <v>8.9718029780752282</v>
      </c>
      <c r="I526" s="35">
        <f t="shared" si="212"/>
        <v>9.112648596059568</v>
      </c>
      <c r="J526" s="35">
        <f t="shared" si="212"/>
        <v>9.6267280908726551</v>
      </c>
      <c r="K526" s="35">
        <f t="shared" si="212"/>
        <v>9.3231596616479546</v>
      </c>
      <c r="L526" s="35">
        <f t="shared" si="212"/>
        <v>8.9908365311479184</v>
      </c>
      <c r="M526" s="35">
        <f t="shared" si="212"/>
        <v>8.6681100147603374</v>
      </c>
      <c r="N526" s="35">
        <f t="shared" si="212"/>
        <v>8.4054817652120093</v>
      </c>
      <c r="O526" s="35">
        <f t="shared" si="212"/>
        <v>8.0790187010784251</v>
      </c>
      <c r="P526" s="35">
        <f t="shared" si="212"/>
        <v>7.7495254655591141</v>
      </c>
      <c r="Q526" s="35">
        <f t="shared" si="212"/>
        <v>7.4552023269754351</v>
      </c>
      <c r="R526" s="35">
        <f t="shared" si="212"/>
        <v>7.1464631680529944</v>
      </c>
      <c r="S526" s="35">
        <f t="shared" si="212"/>
        <v>6.8442199510603681</v>
      </c>
      <c r="T526" s="35">
        <f t="shared" si="212"/>
        <v>6.528038137604999</v>
      </c>
      <c r="U526" s="35">
        <f t="shared" si="212"/>
        <v>6.1294561378053327</v>
      </c>
      <c r="V526" s="35">
        <f t="shared" si="212"/>
        <v>5.6717257132941832</v>
      </c>
      <c r="W526" s="35">
        <f t="shared" si="212"/>
        <v>5.2834263390701999</v>
      </c>
      <c r="X526" s="35">
        <f t="shared" si="212"/>
        <v>4.8741328117553548</v>
      </c>
      <c r="Y526" s="35">
        <f t="shared" si="212"/>
        <v>5.2156796979423543</v>
      </c>
      <c r="Z526" s="35">
        <f t="shared" si="212"/>
        <v>5.571991838781118</v>
      </c>
      <c r="AA526" s="35">
        <f t="shared" si="212"/>
        <v>5.1560321384032024</v>
      </c>
      <c r="AB526" s="35">
        <f t="shared" si="212"/>
        <v>4.7214199489069184</v>
      </c>
      <c r="AC526" s="35">
        <f t="shared" si="212"/>
        <v>4.7758580611023342</v>
      </c>
      <c r="AD526" s="35">
        <f t="shared" si="212"/>
        <v>4.821499761816697</v>
      </c>
      <c r="AE526" s="35">
        <f t="shared" si="212"/>
        <v>4.8671414625310607</v>
      </c>
    </row>
    <row r="527" spans="1:31" x14ac:dyDescent="0.2">
      <c r="A527" s="9" t="s">
        <v>410</v>
      </c>
      <c r="B527" s="4" t="s">
        <v>411</v>
      </c>
      <c r="C527" s="35">
        <f t="shared" ref="C527:AE527" si="213">+C201</f>
        <v>0.19564280878726861</v>
      </c>
      <c r="D527" s="35">
        <f t="shared" si="213"/>
        <v>0.19106565388540875</v>
      </c>
      <c r="E527" s="35">
        <f t="shared" si="213"/>
        <v>0.18862874271080743</v>
      </c>
      <c r="F527" s="35">
        <f t="shared" si="213"/>
        <v>0.1894572110081259</v>
      </c>
      <c r="G527" s="35">
        <f t="shared" si="213"/>
        <v>0.18848664389365299</v>
      </c>
      <c r="H527" s="35">
        <f t="shared" si="213"/>
        <v>0.18404563815959157</v>
      </c>
      <c r="I527" s="35">
        <f t="shared" si="213"/>
        <v>0.15626660306312504</v>
      </c>
      <c r="J527" s="35">
        <f t="shared" si="213"/>
        <v>0.15120500000000001</v>
      </c>
      <c r="K527" s="35">
        <f t="shared" si="213"/>
        <v>0.14885099999999998</v>
      </c>
      <c r="L527" s="35">
        <f t="shared" si="213"/>
        <v>0.14649699999999999</v>
      </c>
      <c r="M527" s="35">
        <f t="shared" si="213"/>
        <v>0.14414299999999999</v>
      </c>
      <c r="N527" s="35">
        <f t="shared" si="213"/>
        <v>0.141789</v>
      </c>
      <c r="O527" s="35">
        <f t="shared" si="213"/>
        <v>0.13943500000000003</v>
      </c>
      <c r="P527" s="35">
        <f t="shared" si="213"/>
        <v>0.13708100000000004</v>
      </c>
      <c r="Q527" s="35">
        <f t="shared" si="213"/>
        <v>0.13472699999999999</v>
      </c>
      <c r="R527" s="35">
        <f t="shared" si="213"/>
        <v>0.13237299999999999</v>
      </c>
      <c r="S527" s="35">
        <f t="shared" si="213"/>
        <v>0.130019</v>
      </c>
      <c r="T527" s="35">
        <f t="shared" si="213"/>
        <v>0.127665</v>
      </c>
      <c r="U527" s="35">
        <f t="shared" si="213"/>
        <v>0.12175877326363153</v>
      </c>
      <c r="V527" s="35">
        <f t="shared" si="213"/>
        <v>0.11585254652726307</v>
      </c>
      <c r="W527" s="35">
        <f t="shared" si="213"/>
        <v>0.10994631979089463</v>
      </c>
      <c r="X527" s="35">
        <f t="shared" si="213"/>
        <v>0.10765641890607462</v>
      </c>
      <c r="Y527" s="35">
        <f t="shared" si="213"/>
        <v>0.10536651802125462</v>
      </c>
      <c r="Z527" s="35">
        <f t="shared" si="213"/>
        <v>0.10307661713643465</v>
      </c>
      <c r="AA527" s="35">
        <f t="shared" si="213"/>
        <v>9.6555991430284913E-2</v>
      </c>
      <c r="AB527" s="35">
        <f t="shared" si="213"/>
        <v>9.0035365724135188E-2</v>
      </c>
      <c r="AC527" s="35">
        <f t="shared" si="213"/>
        <v>8.6303770123702703E-2</v>
      </c>
      <c r="AD527" s="35">
        <f t="shared" si="213"/>
        <v>8.2572174523270217E-2</v>
      </c>
      <c r="AE527" s="35">
        <f t="shared" si="213"/>
        <v>7.8840578922837731E-2</v>
      </c>
    </row>
    <row r="528" spans="1:31" x14ac:dyDescent="0.2">
      <c r="A528" s="9" t="s">
        <v>412</v>
      </c>
      <c r="B528" s="4" t="s">
        <v>413</v>
      </c>
      <c r="C528" s="35">
        <f t="shared" ref="C528:AE528" si="214">+C202</f>
        <v>0.19052691304097141</v>
      </c>
      <c r="D528" s="35">
        <f t="shared" si="214"/>
        <v>0.22719498469626856</v>
      </c>
      <c r="E528" s="35">
        <f t="shared" si="214"/>
        <v>0.26513541694583742</v>
      </c>
      <c r="F528" s="35">
        <f t="shared" si="214"/>
        <v>0.30772399525047761</v>
      </c>
      <c r="G528" s="35">
        <f t="shared" si="214"/>
        <v>0.36109686648080869</v>
      </c>
      <c r="H528" s="35">
        <f t="shared" si="214"/>
        <v>0.40801881928564876</v>
      </c>
      <c r="I528" s="35">
        <f t="shared" si="214"/>
        <v>0.48966123353264879</v>
      </c>
      <c r="J528" s="35">
        <f t="shared" si="214"/>
        <v>0.6325694999999999</v>
      </c>
      <c r="K528" s="35">
        <f t="shared" si="214"/>
        <v>0.64827603885746221</v>
      </c>
      <c r="L528" s="35">
        <f t="shared" si="214"/>
        <v>0.75917629682535648</v>
      </c>
      <c r="M528" s="35">
        <f t="shared" si="214"/>
        <v>0.80087028120344939</v>
      </c>
      <c r="N528" s="35">
        <f t="shared" si="214"/>
        <v>1.0779833416423235</v>
      </c>
      <c r="O528" s="35">
        <f t="shared" si="214"/>
        <v>1.2308310750737812</v>
      </c>
      <c r="P528" s="35">
        <f t="shared" si="214"/>
        <v>1.2533215509501454</v>
      </c>
      <c r="Q528" s="35">
        <f t="shared" si="214"/>
        <v>1.3844058787936584</v>
      </c>
      <c r="R528" s="35">
        <f t="shared" si="214"/>
        <v>1.586542524549672</v>
      </c>
      <c r="S528" s="35">
        <f t="shared" si="214"/>
        <v>1.8513808206183566</v>
      </c>
      <c r="T528" s="35">
        <f t="shared" si="214"/>
        <v>1.99752</v>
      </c>
      <c r="U528" s="35">
        <f t="shared" si="214"/>
        <v>1.940430892113393</v>
      </c>
      <c r="V528" s="35">
        <f t="shared" si="214"/>
        <v>1.8812639208064885</v>
      </c>
      <c r="W528" s="35">
        <f t="shared" si="214"/>
        <v>1.8841705913666038</v>
      </c>
      <c r="X528" s="35">
        <f t="shared" si="214"/>
        <v>1.9506729640272524</v>
      </c>
      <c r="Y528" s="35">
        <f t="shared" si="214"/>
        <v>2.1573290570524208</v>
      </c>
      <c r="Z528" s="35">
        <f t="shared" si="214"/>
        <v>1.9316716993101573</v>
      </c>
      <c r="AA528" s="35">
        <f t="shared" si="214"/>
        <v>1.7914468841662015</v>
      </c>
      <c r="AB528" s="35">
        <f t="shared" si="214"/>
        <v>1.8688333935932095</v>
      </c>
      <c r="AC528" s="35">
        <f t="shared" si="214"/>
        <v>1.8553358127348054</v>
      </c>
      <c r="AD528" s="35">
        <f t="shared" si="214"/>
        <v>1.7908300974574998</v>
      </c>
      <c r="AE528" s="35">
        <f t="shared" si="214"/>
        <v>1.8237498241272563</v>
      </c>
    </row>
    <row r="529" spans="1:31" x14ac:dyDescent="0.2">
      <c r="A529" s="9" t="s">
        <v>420</v>
      </c>
      <c r="B529" s="4" t="s">
        <v>421</v>
      </c>
      <c r="C529" s="35">
        <f t="shared" ref="C529:AE529" si="215">+C206</f>
        <v>0.71412213348340381</v>
      </c>
      <c r="D529" s="35">
        <f t="shared" si="215"/>
        <v>0.69233257407887183</v>
      </c>
      <c r="E529" s="35">
        <f t="shared" si="215"/>
        <v>0.66875803729108707</v>
      </c>
      <c r="F529" s="35">
        <f t="shared" si="215"/>
        <v>0.66269763756291278</v>
      </c>
      <c r="G529" s="35">
        <f t="shared" si="215"/>
        <v>0.67178361002357234</v>
      </c>
      <c r="H529" s="35">
        <f t="shared" si="215"/>
        <v>0.63328544181443658</v>
      </c>
      <c r="I529" s="35">
        <f t="shared" si="215"/>
        <v>0.64349579746437602</v>
      </c>
      <c r="J529" s="35">
        <f t="shared" si="215"/>
        <v>0.75179600000000002</v>
      </c>
      <c r="K529" s="35">
        <f t="shared" si="215"/>
        <v>0.73573940000000004</v>
      </c>
      <c r="L529" s="35">
        <f t="shared" si="215"/>
        <v>0.71968279999999996</v>
      </c>
      <c r="M529" s="35">
        <f t="shared" si="215"/>
        <v>0.70362620000000009</v>
      </c>
      <c r="N529" s="35">
        <f t="shared" si="215"/>
        <v>0.68756960000000011</v>
      </c>
      <c r="O529" s="35">
        <f t="shared" si="215"/>
        <v>0.67151300000000003</v>
      </c>
      <c r="P529" s="35">
        <f t="shared" si="215"/>
        <v>0.65545639999999994</v>
      </c>
      <c r="Q529" s="35">
        <f t="shared" si="215"/>
        <v>0.63939980000000007</v>
      </c>
      <c r="R529" s="35">
        <f t="shared" si="215"/>
        <v>0.62334319999999999</v>
      </c>
      <c r="S529" s="35">
        <f t="shared" si="215"/>
        <v>0.60728660000000001</v>
      </c>
      <c r="T529" s="35">
        <f t="shared" si="215"/>
        <v>0.59122999999999992</v>
      </c>
      <c r="U529" s="35">
        <f t="shared" si="215"/>
        <v>0.58640576559789792</v>
      </c>
      <c r="V529" s="35">
        <f t="shared" si="215"/>
        <v>0.58158153119579592</v>
      </c>
      <c r="W529" s="35">
        <f t="shared" si="215"/>
        <v>0.57675729679369381</v>
      </c>
      <c r="X529" s="35">
        <f t="shared" si="215"/>
        <v>0.54886124693555149</v>
      </c>
      <c r="Y529" s="35">
        <f t="shared" si="215"/>
        <v>0.52096519707740929</v>
      </c>
      <c r="Z529" s="35">
        <f t="shared" si="215"/>
        <v>0.49306914721926698</v>
      </c>
      <c r="AA529" s="35">
        <f t="shared" si="215"/>
        <v>0.46601508602862962</v>
      </c>
      <c r="AB529" s="35">
        <f t="shared" si="215"/>
        <v>0.43896102483799221</v>
      </c>
      <c r="AC529" s="35">
        <f t="shared" si="215"/>
        <v>0.42350159927459158</v>
      </c>
      <c r="AD529" s="35">
        <f t="shared" si="215"/>
        <v>0.40804517371119081</v>
      </c>
      <c r="AE529" s="35">
        <f t="shared" si="215"/>
        <v>0.39258874814779016</v>
      </c>
    </row>
    <row r="530" spans="1:31" x14ac:dyDescent="0.2">
      <c r="A530" s="9" t="s">
        <v>439</v>
      </c>
      <c r="B530" s="4" t="s">
        <v>440</v>
      </c>
      <c r="C530" s="21">
        <f t="shared" ref="C530:AE530" si="216">+C531+C532+C533+C534+C535</f>
        <v>3.3311728417773554</v>
      </c>
      <c r="D530" s="21">
        <f t="shared" si="216"/>
        <v>3.794913261963802</v>
      </c>
      <c r="E530" s="21">
        <f t="shared" si="216"/>
        <v>4.2906329599777546</v>
      </c>
      <c r="F530" s="21">
        <f t="shared" si="216"/>
        <v>4.8516469190528282</v>
      </c>
      <c r="G530" s="21">
        <f t="shared" si="216"/>
        <v>5.5432056346555338</v>
      </c>
      <c r="H530" s="21">
        <f t="shared" si="216"/>
        <v>6.1396523378239563</v>
      </c>
      <c r="I530" s="21">
        <f t="shared" si="216"/>
        <v>7.1576330563803978</v>
      </c>
      <c r="J530" s="21">
        <f t="shared" si="216"/>
        <v>8.9688529545613616</v>
      </c>
      <c r="K530" s="21">
        <f t="shared" si="216"/>
        <v>9.1307603118513629</v>
      </c>
      <c r="L530" s="21">
        <f t="shared" si="216"/>
        <v>10.437543161478603</v>
      </c>
      <c r="M530" s="21">
        <f t="shared" si="216"/>
        <v>10.908837485520301</v>
      </c>
      <c r="N530" s="21">
        <f t="shared" si="216"/>
        <v>8.7915761778840711</v>
      </c>
      <c r="O530" s="21">
        <f t="shared" si="216"/>
        <v>9.8347083349322642</v>
      </c>
      <c r="P530" s="21">
        <f t="shared" si="216"/>
        <v>9.9578296696331989</v>
      </c>
      <c r="Q530" s="21">
        <f t="shared" si="216"/>
        <v>12.5753300515221</v>
      </c>
      <c r="R530" s="21">
        <f t="shared" si="216"/>
        <v>14.514843880035137</v>
      </c>
      <c r="S530" s="21">
        <f t="shared" si="216"/>
        <v>16.496686545028027</v>
      </c>
      <c r="T530" s="21">
        <f t="shared" si="216"/>
        <v>18.669559629611687</v>
      </c>
      <c r="U530" s="21">
        <f t="shared" si="216"/>
        <v>18.144787625928178</v>
      </c>
      <c r="V530" s="21">
        <f t="shared" si="216"/>
        <v>17.585001156712938</v>
      </c>
      <c r="W530" s="21">
        <f t="shared" si="216"/>
        <v>17.59548714029399</v>
      </c>
      <c r="X530" s="21">
        <f t="shared" si="216"/>
        <v>18.139844687171966</v>
      </c>
      <c r="Y530" s="21">
        <f t="shared" si="216"/>
        <v>19.967186562038233</v>
      </c>
      <c r="Z530" s="21">
        <f t="shared" si="216"/>
        <v>17.98588896129494</v>
      </c>
      <c r="AA530" s="21">
        <f t="shared" si="216"/>
        <v>16.704876181786009</v>
      </c>
      <c r="AB530" s="21">
        <f t="shared" si="216"/>
        <v>17.356330118156823</v>
      </c>
      <c r="AC530" s="21">
        <f t="shared" si="216"/>
        <v>17.260713761163146</v>
      </c>
      <c r="AD530" s="21">
        <f t="shared" si="216"/>
        <v>16.710139889975736</v>
      </c>
      <c r="AE530" s="21">
        <f t="shared" si="216"/>
        <v>17.021675299080052</v>
      </c>
    </row>
    <row r="531" spans="1:31" x14ac:dyDescent="0.2">
      <c r="A531" s="9" t="s">
        <v>441</v>
      </c>
      <c r="B531" s="4" t="s">
        <v>395</v>
      </c>
      <c r="C531" s="35">
        <f t="shared" ref="C531:AE531" si="217">+C217</f>
        <v>0.75702618808126254</v>
      </c>
      <c r="D531" s="35">
        <f t="shared" si="217"/>
        <v>0.76901890990440913</v>
      </c>
      <c r="E531" s="35">
        <f t="shared" si="217"/>
        <v>0.79767370482804045</v>
      </c>
      <c r="F531" s="35">
        <f t="shared" si="217"/>
        <v>0.83361319705732118</v>
      </c>
      <c r="G531" s="35">
        <f t="shared" si="217"/>
        <v>0.86811139823538597</v>
      </c>
      <c r="H531" s="35">
        <f t="shared" si="217"/>
        <v>0.89009498987661884</v>
      </c>
      <c r="I531" s="35">
        <f t="shared" si="217"/>
        <v>0.90920971481617618</v>
      </c>
      <c r="J531" s="35">
        <f t="shared" si="217"/>
        <v>0.96966202927820966</v>
      </c>
      <c r="K531" s="35">
        <f t="shared" si="217"/>
        <v>0.93313333669980425</v>
      </c>
      <c r="L531" s="35">
        <f t="shared" si="217"/>
        <v>0.88813490254201244</v>
      </c>
      <c r="M531" s="35">
        <f t="shared" si="217"/>
        <v>0.84613525632964204</v>
      </c>
      <c r="N531" s="35">
        <f t="shared" si="217"/>
        <v>0.82218582574828125</v>
      </c>
      <c r="O531" s="35">
        <f t="shared" si="217"/>
        <v>0.77932904265904845</v>
      </c>
      <c r="P531" s="35">
        <f t="shared" si="217"/>
        <v>0.73571309195516332</v>
      </c>
      <c r="Q531" s="35">
        <f t="shared" si="217"/>
        <v>0.70270179570811631</v>
      </c>
      <c r="R531" s="35">
        <f t="shared" si="217"/>
        <v>0.6655400703104184</v>
      </c>
      <c r="S531" s="35">
        <f t="shared" si="217"/>
        <v>0.63044910444953473</v>
      </c>
      <c r="T531" s="35">
        <f t="shared" si="217"/>
        <v>0.59136717293353258</v>
      </c>
      <c r="U531" s="35">
        <f t="shared" si="217"/>
        <v>0.57253926754588236</v>
      </c>
      <c r="V531" s="35">
        <f t="shared" si="217"/>
        <v>0.53706895318238801</v>
      </c>
      <c r="W531" s="35">
        <f t="shared" si="217"/>
        <v>0.52302825244151951</v>
      </c>
      <c r="X531" s="35">
        <f t="shared" si="217"/>
        <v>0.5036449595089787</v>
      </c>
      <c r="Y531" s="35">
        <f t="shared" si="217"/>
        <v>0.49907457580494385</v>
      </c>
      <c r="Z531" s="35">
        <f t="shared" si="217"/>
        <v>0.49741456909244575</v>
      </c>
      <c r="AA531" s="35">
        <f t="shared" si="217"/>
        <v>0.4540335038202864</v>
      </c>
      <c r="AB531" s="35">
        <f t="shared" si="217"/>
        <v>0.40489606621849511</v>
      </c>
      <c r="AC531" s="35">
        <f t="shared" si="217"/>
        <v>0.41203435121718873</v>
      </c>
      <c r="AD531" s="35">
        <f t="shared" si="217"/>
        <v>0.42000968254205706</v>
      </c>
      <c r="AE531" s="35">
        <f t="shared" si="217"/>
        <v>0.42798501386692533</v>
      </c>
    </row>
    <row r="532" spans="1:31" x14ac:dyDescent="0.2">
      <c r="A532" s="9" t="s">
        <v>449</v>
      </c>
      <c r="B532" s="4" t="s">
        <v>411</v>
      </c>
      <c r="C532" s="35">
        <f t="shared" ref="C532:AE532" si="218">+C225</f>
        <v>5.8692842636180586E-3</v>
      </c>
      <c r="D532" s="35">
        <f t="shared" si="218"/>
        <v>5.7319696165622621E-3</v>
      </c>
      <c r="E532" s="35">
        <f t="shared" si="218"/>
        <v>5.6588622813242232E-3</v>
      </c>
      <c r="F532" s="35">
        <f t="shared" si="218"/>
        <v>5.6837163302437769E-3</v>
      </c>
      <c r="G532" s="35">
        <f t="shared" si="218"/>
        <v>5.6545993168095896E-3</v>
      </c>
      <c r="H532" s="35">
        <f t="shared" si="218"/>
        <v>5.5213691447877468E-3</v>
      </c>
      <c r="I532" s="35">
        <f t="shared" si="218"/>
        <v>4.6879980918937518E-3</v>
      </c>
      <c r="J532" s="35">
        <f t="shared" si="218"/>
        <v>4.5361499999999992E-3</v>
      </c>
      <c r="K532" s="35">
        <f t="shared" si="218"/>
        <v>4.4655299999999997E-3</v>
      </c>
      <c r="L532" s="35">
        <f t="shared" si="218"/>
        <v>4.3949099999999993E-3</v>
      </c>
      <c r="M532" s="35">
        <f t="shared" si="218"/>
        <v>4.3242899999999997E-3</v>
      </c>
      <c r="N532" s="35">
        <f t="shared" si="218"/>
        <v>4.2536700000000002E-3</v>
      </c>
      <c r="O532" s="35">
        <f t="shared" si="218"/>
        <v>4.1830499999999998E-3</v>
      </c>
      <c r="P532" s="35">
        <f t="shared" si="218"/>
        <v>4.1124300000000003E-3</v>
      </c>
      <c r="Q532" s="35">
        <f t="shared" si="218"/>
        <v>4.0418099999999998E-3</v>
      </c>
      <c r="R532" s="35">
        <f t="shared" si="218"/>
        <v>3.9711899999999994E-3</v>
      </c>
      <c r="S532" s="35">
        <f t="shared" si="218"/>
        <v>3.9005699999999999E-3</v>
      </c>
      <c r="T532" s="35">
        <f t="shared" si="218"/>
        <v>3.8299499999999995E-3</v>
      </c>
      <c r="U532" s="35">
        <f t="shared" si="218"/>
        <v>3.652763197908946E-3</v>
      </c>
      <c r="V532" s="35">
        <f t="shared" si="218"/>
        <v>3.4755763958178921E-3</v>
      </c>
      <c r="W532" s="35">
        <f t="shared" si="218"/>
        <v>3.2983895937268386E-3</v>
      </c>
      <c r="X532" s="35">
        <f t="shared" si="218"/>
        <v>3.2296925671822384E-3</v>
      </c>
      <c r="Y532" s="35">
        <f t="shared" si="218"/>
        <v>3.1609955406376386E-3</v>
      </c>
      <c r="Z532" s="35">
        <f t="shared" si="218"/>
        <v>3.0922985140930392E-3</v>
      </c>
      <c r="AA532" s="35">
        <f t="shared" si="218"/>
        <v>2.8966797429085477E-3</v>
      </c>
      <c r="AB532" s="35">
        <f t="shared" si="218"/>
        <v>2.7010609717240553E-3</v>
      </c>
      <c r="AC532" s="35">
        <f t="shared" si="218"/>
        <v>2.589113103711081E-3</v>
      </c>
      <c r="AD532" s="35">
        <f t="shared" si="218"/>
        <v>2.4771652356981068E-3</v>
      </c>
      <c r="AE532" s="35">
        <f t="shared" si="218"/>
        <v>2.3652173676851321E-3</v>
      </c>
    </row>
    <row r="533" spans="1:31" x14ac:dyDescent="0.2">
      <c r="A533" s="9" t="s">
        <v>450</v>
      </c>
      <c r="B533" s="4" t="s">
        <v>413</v>
      </c>
      <c r="C533" s="35">
        <f t="shared" ref="C533:AE533" si="219">+C226</f>
        <v>2.3083803127150979</v>
      </c>
      <c r="D533" s="35">
        <f t="shared" si="219"/>
        <v>2.7526422459156441</v>
      </c>
      <c r="E533" s="35">
        <f t="shared" si="219"/>
        <v>3.2123198078040907</v>
      </c>
      <c r="F533" s="35">
        <f t="shared" si="219"/>
        <v>3.728313239576198</v>
      </c>
      <c r="G533" s="35">
        <f t="shared" si="219"/>
        <v>4.3749666871900796</v>
      </c>
      <c r="H533" s="35">
        <f t="shared" si="219"/>
        <v>4.9434622889927899</v>
      </c>
      <c r="I533" s="35">
        <f t="shared" si="219"/>
        <v>5.9326230260366852</v>
      </c>
      <c r="J533" s="35">
        <f t="shared" si="219"/>
        <v>7.6640667552831507</v>
      </c>
      <c r="K533" s="35">
        <f t="shared" si="219"/>
        <v>7.8543635721515583</v>
      </c>
      <c r="L533" s="35">
        <f t="shared" si="219"/>
        <v>9.1980056229365914</v>
      </c>
      <c r="M533" s="35">
        <f t="shared" si="219"/>
        <v>9.70316036019066</v>
      </c>
      <c r="N533" s="35">
        <f t="shared" si="219"/>
        <v>7.6017092501357899</v>
      </c>
      <c r="O533" s="35">
        <f t="shared" si="219"/>
        <v>8.6795589572732155</v>
      </c>
      <c r="P533" s="35">
        <f t="shared" si="219"/>
        <v>8.8381570096780351</v>
      </c>
      <c r="Q533" s="35">
        <f t="shared" si="219"/>
        <v>11.480529454813984</v>
      </c>
      <c r="R533" s="35">
        <f t="shared" si="219"/>
        <v>13.449065775724719</v>
      </c>
      <c r="S533" s="35">
        <f t="shared" si="219"/>
        <v>15.457860173578494</v>
      </c>
      <c r="T533" s="35">
        <f t="shared" si="219"/>
        <v>17.661675956678152</v>
      </c>
      <c r="U533" s="35">
        <f t="shared" si="219"/>
        <v>17.156905379087391</v>
      </c>
      <c r="V533" s="35">
        <f t="shared" si="219"/>
        <v>16.633762744940743</v>
      </c>
      <c r="W533" s="35">
        <f t="shared" si="219"/>
        <v>16.659462949967757</v>
      </c>
      <c r="X533" s="35">
        <f t="shared" si="219"/>
        <v>17.247463749099996</v>
      </c>
      <c r="Y533" s="35">
        <f t="shared" si="219"/>
        <v>19.074675966992018</v>
      </c>
      <c r="Z533" s="35">
        <f t="shared" si="219"/>
        <v>17.079458332282947</v>
      </c>
      <c r="AA533" s="35">
        <f t="shared" si="219"/>
        <v>15.843864871497839</v>
      </c>
      <c r="AB533" s="35">
        <f t="shared" si="219"/>
        <v>16.532714498922111</v>
      </c>
      <c r="AC533" s="35">
        <f t="shared" si="219"/>
        <v>16.41770558336691</v>
      </c>
      <c r="AD533" s="35">
        <f t="shared" si="219"/>
        <v>15.8469001072918</v>
      </c>
      <c r="AE533" s="35">
        <f t="shared" si="219"/>
        <v>16.138203911508416</v>
      </c>
    </row>
    <row r="534" spans="1:31" x14ac:dyDescent="0.2">
      <c r="A534" s="9" t="s">
        <v>454</v>
      </c>
      <c r="B534" s="4" t="s">
        <v>421</v>
      </c>
      <c r="C534" s="35">
        <f t="shared" ref="C534:AE534" si="220">+C230</f>
        <v>0.25989705671737673</v>
      </c>
      <c r="D534" s="35">
        <f t="shared" si="220"/>
        <v>0.26752013652718609</v>
      </c>
      <c r="E534" s="35">
        <f t="shared" si="220"/>
        <v>0.27498058506429901</v>
      </c>
      <c r="F534" s="35">
        <f t="shared" si="220"/>
        <v>0.28403676608906536</v>
      </c>
      <c r="G534" s="35">
        <f t="shared" si="220"/>
        <v>0.29447294991325879</v>
      </c>
      <c r="H534" s="35">
        <f t="shared" si="220"/>
        <v>0.30057368980975974</v>
      </c>
      <c r="I534" s="35">
        <f t="shared" si="220"/>
        <v>0.31111231743564316</v>
      </c>
      <c r="J534" s="35">
        <f t="shared" si="220"/>
        <v>0.33058801999999993</v>
      </c>
      <c r="K534" s="35">
        <f t="shared" si="220"/>
        <v>0.33879787300000008</v>
      </c>
      <c r="L534" s="35">
        <f t="shared" si="220"/>
        <v>0.34700772600000002</v>
      </c>
      <c r="M534" s="35">
        <f t="shared" si="220"/>
        <v>0.35521757900000001</v>
      </c>
      <c r="N534" s="35">
        <f t="shared" si="220"/>
        <v>0.36342743199999999</v>
      </c>
      <c r="O534" s="35">
        <f t="shared" si="220"/>
        <v>0.37163728499999998</v>
      </c>
      <c r="P534" s="35">
        <f t="shared" si="220"/>
        <v>0.37984713799999997</v>
      </c>
      <c r="Q534" s="35">
        <f t="shared" si="220"/>
        <v>0.38805699099999991</v>
      </c>
      <c r="R534" s="35">
        <f t="shared" si="220"/>
        <v>0.3962668439999999</v>
      </c>
      <c r="S534" s="35">
        <f t="shared" si="220"/>
        <v>0.40447669699999989</v>
      </c>
      <c r="T534" s="35">
        <f t="shared" si="220"/>
        <v>0.41268654999999993</v>
      </c>
      <c r="U534" s="35">
        <f t="shared" si="220"/>
        <v>0.41169021609699519</v>
      </c>
      <c r="V534" s="35">
        <f t="shared" si="220"/>
        <v>0.41069388219399039</v>
      </c>
      <c r="W534" s="35">
        <f t="shared" si="220"/>
        <v>0.40969754829098559</v>
      </c>
      <c r="X534" s="35">
        <f t="shared" si="220"/>
        <v>0.38550628599580877</v>
      </c>
      <c r="Y534" s="35">
        <f t="shared" si="220"/>
        <v>0.39027502370063194</v>
      </c>
      <c r="Z534" s="35">
        <f t="shared" si="220"/>
        <v>0.40592376140545505</v>
      </c>
      <c r="AA534" s="35">
        <f t="shared" si="220"/>
        <v>0.40408112672497337</v>
      </c>
      <c r="AB534" s="35">
        <f t="shared" si="220"/>
        <v>0.41601849204449171</v>
      </c>
      <c r="AC534" s="35">
        <f t="shared" si="220"/>
        <v>0.42838471347533608</v>
      </c>
      <c r="AD534" s="35">
        <f t="shared" si="220"/>
        <v>0.4407529349061805</v>
      </c>
      <c r="AE534" s="35">
        <f t="shared" si="220"/>
        <v>0.45312115633702482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1">+C537+C538+C539+C540</f>
        <v>0</v>
      </c>
      <c r="D536" s="21">
        <f t="shared" si="221"/>
        <v>0</v>
      </c>
      <c r="E536" s="21">
        <f t="shared" si="221"/>
        <v>0</v>
      </c>
      <c r="F536" s="21">
        <f t="shared" si="221"/>
        <v>0</v>
      </c>
      <c r="G536" s="21">
        <f t="shared" si="221"/>
        <v>0</v>
      </c>
      <c r="H536" s="21">
        <f t="shared" si="221"/>
        <v>0</v>
      </c>
      <c r="I536" s="21">
        <f t="shared" si="221"/>
        <v>0</v>
      </c>
      <c r="J536" s="21">
        <f t="shared" si="221"/>
        <v>0</v>
      </c>
      <c r="K536" s="21">
        <f t="shared" si="221"/>
        <v>0</v>
      </c>
      <c r="L536" s="21">
        <f t="shared" si="221"/>
        <v>0</v>
      </c>
      <c r="M536" s="21">
        <f t="shared" si="221"/>
        <v>0</v>
      </c>
      <c r="N536" s="21">
        <f t="shared" si="221"/>
        <v>0</v>
      </c>
      <c r="O536" s="21">
        <f t="shared" si="221"/>
        <v>0</v>
      </c>
      <c r="P536" s="21">
        <f t="shared" si="221"/>
        <v>0</v>
      </c>
      <c r="Q536" s="21">
        <f t="shared" si="221"/>
        <v>0</v>
      </c>
      <c r="R536" s="21">
        <f t="shared" si="221"/>
        <v>0</v>
      </c>
      <c r="S536" s="21">
        <f t="shared" si="221"/>
        <v>0</v>
      </c>
      <c r="T536" s="21">
        <f t="shared" si="221"/>
        <v>0</v>
      </c>
      <c r="U536" s="21">
        <f t="shared" si="221"/>
        <v>0</v>
      </c>
      <c r="V536" s="21">
        <f t="shared" si="221"/>
        <v>0</v>
      </c>
      <c r="W536" s="21">
        <f t="shared" si="221"/>
        <v>0</v>
      </c>
      <c r="X536" s="21">
        <f t="shared" si="221"/>
        <v>0</v>
      </c>
      <c r="Y536" s="21">
        <f t="shared" si="221"/>
        <v>0</v>
      </c>
      <c r="Z536" s="21">
        <f t="shared" si="221"/>
        <v>0</v>
      </c>
      <c r="AA536" s="21">
        <f t="shared" si="221"/>
        <v>0</v>
      </c>
      <c r="AB536" s="21">
        <f t="shared" si="221"/>
        <v>0</v>
      </c>
      <c r="AC536" s="21">
        <f t="shared" si="221"/>
        <v>0</v>
      </c>
      <c r="AD536" s="21">
        <f t="shared" si="221"/>
        <v>0</v>
      </c>
      <c r="AE536" s="21">
        <f t="shared" si="221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2">+C253</f>
        <v>0</v>
      </c>
      <c r="D537" s="35">
        <f t="shared" si="222"/>
        <v>0</v>
      </c>
      <c r="E537" s="35">
        <f t="shared" si="222"/>
        <v>0</v>
      </c>
      <c r="F537" s="35">
        <f t="shared" si="222"/>
        <v>0</v>
      </c>
      <c r="G537" s="35">
        <f t="shared" si="222"/>
        <v>0</v>
      </c>
      <c r="H537" s="35">
        <f t="shared" si="222"/>
        <v>0</v>
      </c>
      <c r="I537" s="35">
        <f t="shared" si="222"/>
        <v>0</v>
      </c>
      <c r="J537" s="35">
        <f t="shared" si="222"/>
        <v>0</v>
      </c>
      <c r="K537" s="35">
        <f t="shared" si="222"/>
        <v>0</v>
      </c>
      <c r="L537" s="35">
        <f t="shared" si="222"/>
        <v>0</v>
      </c>
      <c r="M537" s="35">
        <f t="shared" si="222"/>
        <v>0</v>
      </c>
      <c r="N537" s="35">
        <f t="shared" si="222"/>
        <v>0</v>
      </c>
      <c r="O537" s="35">
        <f t="shared" si="222"/>
        <v>0</v>
      </c>
      <c r="P537" s="35">
        <f t="shared" si="222"/>
        <v>0</v>
      </c>
      <c r="Q537" s="35">
        <f t="shared" si="222"/>
        <v>0</v>
      </c>
      <c r="R537" s="35">
        <f t="shared" si="222"/>
        <v>0</v>
      </c>
      <c r="S537" s="35">
        <f t="shared" si="222"/>
        <v>0</v>
      </c>
      <c r="T537" s="35">
        <f t="shared" si="222"/>
        <v>0</v>
      </c>
      <c r="U537" s="35">
        <f t="shared" si="222"/>
        <v>0</v>
      </c>
      <c r="V537" s="35">
        <f t="shared" si="222"/>
        <v>0</v>
      </c>
      <c r="W537" s="35">
        <f t="shared" si="222"/>
        <v>0</v>
      </c>
      <c r="X537" s="35">
        <f t="shared" si="222"/>
        <v>0</v>
      </c>
      <c r="Y537" s="35">
        <f t="shared" si="222"/>
        <v>0</v>
      </c>
      <c r="Z537" s="35">
        <f t="shared" si="222"/>
        <v>0</v>
      </c>
      <c r="AA537" s="35">
        <f t="shared" si="222"/>
        <v>0</v>
      </c>
      <c r="AB537" s="35">
        <f t="shared" si="222"/>
        <v>0</v>
      </c>
      <c r="AC537" s="35">
        <f t="shared" si="222"/>
        <v>0</v>
      </c>
      <c r="AD537" s="35">
        <f t="shared" si="222"/>
        <v>0</v>
      </c>
      <c r="AE537" s="35">
        <f t="shared" si="222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3">+C254</f>
        <v>0</v>
      </c>
      <c r="D538" s="35">
        <f t="shared" si="223"/>
        <v>0</v>
      </c>
      <c r="E538" s="35">
        <f t="shared" si="223"/>
        <v>0</v>
      </c>
      <c r="F538" s="35">
        <f t="shared" si="223"/>
        <v>0</v>
      </c>
      <c r="G538" s="35">
        <f t="shared" si="223"/>
        <v>0</v>
      </c>
      <c r="H538" s="35">
        <f t="shared" si="223"/>
        <v>0</v>
      </c>
      <c r="I538" s="35">
        <f t="shared" si="223"/>
        <v>0</v>
      </c>
      <c r="J538" s="35">
        <f t="shared" si="223"/>
        <v>0</v>
      </c>
      <c r="K538" s="35">
        <f t="shared" si="223"/>
        <v>0</v>
      </c>
      <c r="L538" s="35">
        <f t="shared" si="223"/>
        <v>0</v>
      </c>
      <c r="M538" s="35">
        <f t="shared" si="223"/>
        <v>0</v>
      </c>
      <c r="N538" s="35">
        <f t="shared" si="223"/>
        <v>0</v>
      </c>
      <c r="O538" s="35">
        <f t="shared" si="223"/>
        <v>0</v>
      </c>
      <c r="P538" s="35">
        <f t="shared" si="223"/>
        <v>0</v>
      </c>
      <c r="Q538" s="35">
        <f t="shared" si="223"/>
        <v>0</v>
      </c>
      <c r="R538" s="35">
        <f t="shared" si="223"/>
        <v>0</v>
      </c>
      <c r="S538" s="35">
        <f t="shared" si="223"/>
        <v>0</v>
      </c>
      <c r="T538" s="35">
        <f t="shared" si="223"/>
        <v>0</v>
      </c>
      <c r="U538" s="35">
        <f t="shared" si="223"/>
        <v>0</v>
      </c>
      <c r="V538" s="35">
        <f t="shared" si="223"/>
        <v>0</v>
      </c>
      <c r="W538" s="35">
        <f t="shared" si="223"/>
        <v>0</v>
      </c>
      <c r="X538" s="35">
        <f t="shared" si="223"/>
        <v>0</v>
      </c>
      <c r="Y538" s="35">
        <f t="shared" si="223"/>
        <v>0</v>
      </c>
      <c r="Z538" s="35">
        <f t="shared" si="223"/>
        <v>0</v>
      </c>
      <c r="AA538" s="35">
        <f t="shared" si="223"/>
        <v>0</v>
      </c>
      <c r="AB538" s="35">
        <f t="shared" si="223"/>
        <v>0</v>
      </c>
      <c r="AC538" s="35">
        <f t="shared" si="223"/>
        <v>0</v>
      </c>
      <c r="AD538" s="35">
        <f t="shared" si="223"/>
        <v>0</v>
      </c>
      <c r="AE538" s="35">
        <f t="shared" si="223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4">+C255</f>
        <v>0</v>
      </c>
      <c r="D539" s="35">
        <f t="shared" si="224"/>
        <v>0</v>
      </c>
      <c r="E539" s="35">
        <f t="shared" si="224"/>
        <v>0</v>
      </c>
      <c r="F539" s="35">
        <f t="shared" si="224"/>
        <v>0</v>
      </c>
      <c r="G539" s="35">
        <f t="shared" si="224"/>
        <v>0</v>
      </c>
      <c r="H539" s="35">
        <f t="shared" si="224"/>
        <v>0</v>
      </c>
      <c r="I539" s="35">
        <f t="shared" si="224"/>
        <v>0</v>
      </c>
      <c r="J539" s="35">
        <f t="shared" si="224"/>
        <v>0</v>
      </c>
      <c r="K539" s="35">
        <f t="shared" si="224"/>
        <v>0</v>
      </c>
      <c r="L539" s="35">
        <f t="shared" si="224"/>
        <v>0</v>
      </c>
      <c r="M539" s="35">
        <f t="shared" si="224"/>
        <v>0</v>
      </c>
      <c r="N539" s="35">
        <f t="shared" si="224"/>
        <v>0</v>
      </c>
      <c r="O539" s="35">
        <f t="shared" si="224"/>
        <v>0</v>
      </c>
      <c r="P539" s="35">
        <f t="shared" si="224"/>
        <v>0</v>
      </c>
      <c r="Q539" s="35">
        <f t="shared" si="224"/>
        <v>0</v>
      </c>
      <c r="R539" s="35">
        <f t="shared" si="224"/>
        <v>0</v>
      </c>
      <c r="S539" s="35">
        <f t="shared" si="224"/>
        <v>0</v>
      </c>
      <c r="T539" s="35">
        <f t="shared" si="224"/>
        <v>0</v>
      </c>
      <c r="U539" s="35">
        <f t="shared" si="224"/>
        <v>0</v>
      </c>
      <c r="V539" s="35">
        <f t="shared" si="224"/>
        <v>0</v>
      </c>
      <c r="W539" s="35">
        <f t="shared" si="224"/>
        <v>0</v>
      </c>
      <c r="X539" s="35">
        <f t="shared" si="224"/>
        <v>0</v>
      </c>
      <c r="Y539" s="35">
        <f t="shared" si="224"/>
        <v>0</v>
      </c>
      <c r="Z539" s="35">
        <f t="shared" si="224"/>
        <v>0</v>
      </c>
      <c r="AA539" s="35">
        <f t="shared" si="224"/>
        <v>0</v>
      </c>
      <c r="AB539" s="35">
        <f t="shared" si="224"/>
        <v>0</v>
      </c>
      <c r="AC539" s="35">
        <f t="shared" si="224"/>
        <v>0</v>
      </c>
      <c r="AD539" s="35">
        <f t="shared" si="224"/>
        <v>0</v>
      </c>
      <c r="AE539" s="35">
        <f t="shared" si="224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5">+C256</f>
        <v>0</v>
      </c>
      <c r="D540" s="35">
        <f t="shared" si="225"/>
        <v>0</v>
      </c>
      <c r="E540" s="35">
        <f t="shared" si="225"/>
        <v>0</v>
      </c>
      <c r="F540" s="35">
        <f t="shared" si="225"/>
        <v>0</v>
      </c>
      <c r="G540" s="35">
        <f t="shared" si="225"/>
        <v>0</v>
      </c>
      <c r="H540" s="35">
        <f t="shared" si="225"/>
        <v>0</v>
      </c>
      <c r="I540" s="35">
        <f t="shared" si="225"/>
        <v>0</v>
      </c>
      <c r="J540" s="35">
        <f t="shared" si="225"/>
        <v>0</v>
      </c>
      <c r="K540" s="35">
        <f t="shared" si="225"/>
        <v>0</v>
      </c>
      <c r="L540" s="35">
        <f t="shared" si="225"/>
        <v>0</v>
      </c>
      <c r="M540" s="35">
        <f t="shared" si="225"/>
        <v>0</v>
      </c>
      <c r="N540" s="35">
        <f t="shared" si="225"/>
        <v>0</v>
      </c>
      <c r="O540" s="35">
        <f t="shared" si="225"/>
        <v>0</v>
      </c>
      <c r="P540" s="35">
        <f t="shared" si="225"/>
        <v>0</v>
      </c>
      <c r="Q540" s="35">
        <f t="shared" si="225"/>
        <v>0</v>
      </c>
      <c r="R540" s="35">
        <f t="shared" si="225"/>
        <v>0</v>
      </c>
      <c r="S540" s="35">
        <f t="shared" si="225"/>
        <v>0</v>
      </c>
      <c r="T540" s="35">
        <f t="shared" si="225"/>
        <v>0</v>
      </c>
      <c r="U540" s="35">
        <f t="shared" si="225"/>
        <v>0</v>
      </c>
      <c r="V540" s="35">
        <f t="shared" si="225"/>
        <v>0</v>
      </c>
      <c r="W540" s="35">
        <f t="shared" si="225"/>
        <v>0</v>
      </c>
      <c r="X540" s="35">
        <f t="shared" si="225"/>
        <v>0</v>
      </c>
      <c r="Y540" s="35">
        <f t="shared" si="225"/>
        <v>0</v>
      </c>
      <c r="Z540" s="35">
        <f t="shared" si="225"/>
        <v>0</v>
      </c>
      <c r="AA540" s="35">
        <f t="shared" si="225"/>
        <v>0</v>
      </c>
      <c r="AB540" s="35">
        <f t="shared" si="225"/>
        <v>0</v>
      </c>
      <c r="AC540" s="35">
        <f t="shared" si="225"/>
        <v>0</v>
      </c>
      <c r="AD540" s="35">
        <f t="shared" si="225"/>
        <v>0</v>
      </c>
      <c r="AE540" s="35">
        <f t="shared" si="225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6">+C542+C543</f>
        <v>0</v>
      </c>
      <c r="D541" s="21">
        <f t="shared" si="226"/>
        <v>0</v>
      </c>
      <c r="E541" s="21">
        <f t="shared" si="226"/>
        <v>0</v>
      </c>
      <c r="F541" s="21">
        <f t="shared" si="226"/>
        <v>0</v>
      </c>
      <c r="G541" s="21">
        <f t="shared" si="226"/>
        <v>0</v>
      </c>
      <c r="H541" s="21">
        <f t="shared" si="226"/>
        <v>0</v>
      </c>
      <c r="I541" s="21">
        <f t="shared" si="226"/>
        <v>0</v>
      </c>
      <c r="J541" s="21">
        <f t="shared" si="226"/>
        <v>0</v>
      </c>
      <c r="K541" s="21">
        <f t="shared" si="226"/>
        <v>0</v>
      </c>
      <c r="L541" s="21">
        <f t="shared" si="226"/>
        <v>0</v>
      </c>
      <c r="M541" s="21">
        <f t="shared" si="226"/>
        <v>0</v>
      </c>
      <c r="N541" s="21">
        <f t="shared" si="226"/>
        <v>0</v>
      </c>
      <c r="O541" s="21">
        <f t="shared" si="226"/>
        <v>0</v>
      </c>
      <c r="P541" s="21">
        <f t="shared" si="226"/>
        <v>0</v>
      </c>
      <c r="Q541" s="21">
        <f t="shared" si="226"/>
        <v>0</v>
      </c>
      <c r="R541" s="21">
        <f t="shared" si="226"/>
        <v>0</v>
      </c>
      <c r="S541" s="21">
        <f t="shared" si="226"/>
        <v>0</v>
      </c>
      <c r="T541" s="21">
        <f t="shared" si="226"/>
        <v>0</v>
      </c>
      <c r="U541" s="21">
        <f t="shared" si="226"/>
        <v>0</v>
      </c>
      <c r="V541" s="21">
        <f t="shared" si="226"/>
        <v>0</v>
      </c>
      <c r="W541" s="21">
        <f t="shared" si="226"/>
        <v>0</v>
      </c>
      <c r="X541" s="21">
        <f t="shared" si="226"/>
        <v>0</v>
      </c>
      <c r="Y541" s="21">
        <f t="shared" si="226"/>
        <v>0</v>
      </c>
      <c r="Z541" s="21">
        <f t="shared" si="226"/>
        <v>0</v>
      </c>
      <c r="AA541" s="21">
        <f t="shared" si="226"/>
        <v>0</v>
      </c>
      <c r="AB541" s="21">
        <f t="shared" si="226"/>
        <v>0</v>
      </c>
      <c r="AC541" s="21">
        <f t="shared" si="226"/>
        <v>0</v>
      </c>
      <c r="AD541" s="21">
        <f t="shared" si="226"/>
        <v>0</v>
      </c>
      <c r="AE541" s="21">
        <f t="shared" si="22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7">+C546+C547+C548</f>
        <v>0.49157682413841075</v>
      </c>
      <c r="D545" s="21">
        <f t="shared" si="227"/>
        <v>0.48027535804475763</v>
      </c>
      <c r="E545" s="21">
        <f t="shared" si="227"/>
        <v>0.46677394021620555</v>
      </c>
      <c r="F545" s="21">
        <f t="shared" si="227"/>
        <v>0.4296592751539281</v>
      </c>
      <c r="G545" s="21">
        <f t="shared" si="227"/>
        <v>0.41534751262221004</v>
      </c>
      <c r="H545" s="21">
        <f t="shared" si="227"/>
        <v>0.40810723976313856</v>
      </c>
      <c r="I545" s="21">
        <f t="shared" si="227"/>
        <v>0.38278292131899749</v>
      </c>
      <c r="J545" s="21">
        <f t="shared" si="227"/>
        <v>0.37273301579590939</v>
      </c>
      <c r="K545" s="21">
        <f t="shared" si="227"/>
        <v>0.35769093891930237</v>
      </c>
      <c r="L545" s="21">
        <f t="shared" si="227"/>
        <v>0.31538274450187476</v>
      </c>
      <c r="M545" s="21">
        <f t="shared" si="227"/>
        <v>0.2928671796228276</v>
      </c>
      <c r="N545" s="21">
        <f t="shared" si="227"/>
        <v>0.28369526741992113</v>
      </c>
      <c r="O545" s="21">
        <f t="shared" si="227"/>
        <v>0.26924196589913574</v>
      </c>
      <c r="P545" s="21">
        <f t="shared" si="227"/>
        <v>0.25390493220194948</v>
      </c>
      <c r="Q545" s="21">
        <f t="shared" si="227"/>
        <v>0.23935996465476347</v>
      </c>
      <c r="R545" s="21">
        <f t="shared" si="227"/>
        <v>0.22212906828830847</v>
      </c>
      <c r="S545" s="21">
        <f t="shared" si="227"/>
        <v>0.1979033681254026</v>
      </c>
      <c r="T545" s="21">
        <f t="shared" si="227"/>
        <v>0.17453554562657569</v>
      </c>
      <c r="U545" s="21">
        <f t="shared" si="227"/>
        <v>0.16200889774701921</v>
      </c>
      <c r="V545" s="21">
        <f t="shared" si="227"/>
        <v>0.14829542093789552</v>
      </c>
      <c r="W545" s="21">
        <f t="shared" si="227"/>
        <v>0.13167104326814377</v>
      </c>
      <c r="X545" s="21">
        <f t="shared" si="227"/>
        <v>0.13367663805299368</v>
      </c>
      <c r="Y545" s="21">
        <f t="shared" si="227"/>
        <v>0.13149411894767019</v>
      </c>
      <c r="Z545" s="21">
        <f t="shared" si="227"/>
        <v>0.12958279521142091</v>
      </c>
      <c r="AA545" s="21">
        <f t="shared" si="227"/>
        <v>0.13192600971756674</v>
      </c>
      <c r="AB545" s="21">
        <f t="shared" si="227"/>
        <v>0.1322421024429056</v>
      </c>
      <c r="AC545" s="21">
        <f t="shared" si="227"/>
        <v>0.12903631252736805</v>
      </c>
      <c r="AD545" s="21">
        <f t="shared" si="227"/>
        <v>0.12840600484451001</v>
      </c>
      <c r="AE545" s="21">
        <f t="shared" si="227"/>
        <v>0.12754328363436604</v>
      </c>
    </row>
    <row r="546" spans="1:31" x14ac:dyDescent="0.2">
      <c r="A546" s="9" t="s">
        <v>534</v>
      </c>
      <c r="B546" s="4" t="s">
        <v>798</v>
      </c>
      <c r="C546" s="36">
        <f t="shared" ref="C546:AE548" si="228">+C288</f>
        <v>0.10487625277041088</v>
      </c>
      <c r="D546" s="36">
        <f t="shared" si="228"/>
        <v>9.9991588116186234E-2</v>
      </c>
      <c r="E546" s="36">
        <f t="shared" si="228"/>
        <v>9.0949765163062773E-2</v>
      </c>
      <c r="F546" s="36">
        <f t="shared" si="228"/>
        <v>6.0058934268213827E-2</v>
      </c>
      <c r="G546" s="36">
        <f t="shared" si="228"/>
        <v>5.3727971858781538E-2</v>
      </c>
      <c r="H546" s="36">
        <f t="shared" si="228"/>
        <v>5.6218743280281536E-2</v>
      </c>
      <c r="I546" s="36">
        <f t="shared" si="228"/>
        <v>4.239093529488331E-2</v>
      </c>
      <c r="J546" s="36">
        <f t="shared" si="228"/>
        <v>4.8161480508709484E-2</v>
      </c>
      <c r="K546" s="36">
        <f t="shared" si="228"/>
        <v>5.1717626957188095E-2</v>
      </c>
      <c r="L546" s="36">
        <f t="shared" si="228"/>
        <v>2.36782835230177E-2</v>
      </c>
      <c r="M546" s="36">
        <f t="shared" si="228"/>
        <v>1.8942849865399024E-2</v>
      </c>
      <c r="N546" s="36">
        <f t="shared" si="228"/>
        <v>2.1030662478263986E-2</v>
      </c>
      <c r="O546" s="36">
        <f t="shared" si="228"/>
        <v>1.9375656887507177E-2</v>
      </c>
      <c r="P546" s="36">
        <f t="shared" si="228"/>
        <v>1.855730842360661E-2</v>
      </c>
      <c r="Q546" s="36">
        <f t="shared" si="228"/>
        <v>1.8668729925963457E-2</v>
      </c>
      <c r="R546" s="36">
        <f t="shared" si="228"/>
        <v>1.8647048325058473E-2</v>
      </c>
      <c r="S546" s="36">
        <f t="shared" si="228"/>
        <v>1.2053484607002573E-2</v>
      </c>
      <c r="T546" s="36">
        <f t="shared" si="228"/>
        <v>6.4412727903256752E-3</v>
      </c>
      <c r="U546" s="36">
        <f t="shared" si="228"/>
        <v>1.02690495842192E-2</v>
      </c>
      <c r="V546" s="36">
        <f t="shared" si="228"/>
        <v>1.4145821827645519E-2</v>
      </c>
      <c r="W546" s="36">
        <f t="shared" si="228"/>
        <v>1.589673088964369E-2</v>
      </c>
      <c r="X546" s="36">
        <f t="shared" si="228"/>
        <v>1.7388296677493666E-2</v>
      </c>
      <c r="Y546" s="36">
        <f t="shared" si="228"/>
        <v>1.4642979690170177E-2</v>
      </c>
      <c r="Z546" s="36">
        <f t="shared" si="228"/>
        <v>1.2538733839420897E-2</v>
      </c>
      <c r="AA546" s="36">
        <f t="shared" si="228"/>
        <v>1.2813289710066719E-2</v>
      </c>
      <c r="AB546" s="36">
        <f t="shared" si="228"/>
        <v>1.1946154806905605E-2</v>
      </c>
      <c r="AC546" s="36">
        <f t="shared" si="228"/>
        <v>7.3501884998680512E-3</v>
      </c>
      <c r="AD546" s="36">
        <f t="shared" si="228"/>
        <v>5.8722609745099951E-3</v>
      </c>
      <c r="AE546" s="36">
        <f t="shared" si="228"/>
        <v>4.1619199218660445E-3</v>
      </c>
    </row>
    <row r="547" spans="1:31" x14ac:dyDescent="0.2">
      <c r="A547" s="9" t="s">
        <v>535</v>
      </c>
      <c r="B547" s="4" t="s">
        <v>799</v>
      </c>
      <c r="C547" s="36">
        <f t="shared" si="228"/>
        <v>0.3867005713679999</v>
      </c>
      <c r="D547" s="36">
        <f t="shared" si="228"/>
        <v>0.38028376992857138</v>
      </c>
      <c r="E547" s="36">
        <f t="shared" si="228"/>
        <v>0.37582417505314281</v>
      </c>
      <c r="F547" s="36">
        <f t="shared" si="228"/>
        <v>0.36960034088571425</v>
      </c>
      <c r="G547" s="36">
        <f t="shared" si="228"/>
        <v>0.3616195407634285</v>
      </c>
      <c r="H547" s="36">
        <f t="shared" si="228"/>
        <v>0.35188849648285703</v>
      </c>
      <c r="I547" s="36">
        <f t="shared" si="228"/>
        <v>0.34039198602411419</v>
      </c>
      <c r="J547" s="36">
        <f t="shared" si="228"/>
        <v>0.3245715352871999</v>
      </c>
      <c r="K547" s="36">
        <f t="shared" si="228"/>
        <v>0.30597331196211425</v>
      </c>
      <c r="L547" s="36">
        <f t="shared" si="228"/>
        <v>0.29170446097885705</v>
      </c>
      <c r="M547" s="36">
        <f t="shared" si="228"/>
        <v>0.27392432975742859</v>
      </c>
      <c r="N547" s="36">
        <f t="shared" si="228"/>
        <v>0.26266460494165716</v>
      </c>
      <c r="O547" s="36">
        <f t="shared" si="228"/>
        <v>0.24986630901162857</v>
      </c>
      <c r="P547" s="36">
        <f t="shared" si="228"/>
        <v>0.23534762377834287</v>
      </c>
      <c r="Q547" s="36">
        <f t="shared" si="228"/>
        <v>0.22069123472880001</v>
      </c>
      <c r="R547" s="36">
        <f t="shared" si="228"/>
        <v>0.20348201996324999</v>
      </c>
      <c r="S547" s="36">
        <f t="shared" si="228"/>
        <v>0.18584988351840004</v>
      </c>
      <c r="T547" s="36">
        <f t="shared" si="228"/>
        <v>0.16809427283625003</v>
      </c>
      <c r="U547" s="36">
        <f t="shared" si="228"/>
        <v>0.15173984816280001</v>
      </c>
      <c r="V547" s="36">
        <f t="shared" si="228"/>
        <v>0.13414959911025001</v>
      </c>
      <c r="W547" s="36">
        <f t="shared" si="228"/>
        <v>0.11577431237850007</v>
      </c>
      <c r="X547" s="36">
        <f t="shared" si="228"/>
        <v>0.11628834137550001</v>
      </c>
      <c r="Y547" s="36">
        <f t="shared" si="228"/>
        <v>0.11685113925750001</v>
      </c>
      <c r="Z547" s="36">
        <f t="shared" si="228"/>
        <v>0.11704406137200002</v>
      </c>
      <c r="AA547" s="36">
        <f t="shared" si="228"/>
        <v>0.11911272000750002</v>
      </c>
      <c r="AB547" s="36">
        <f t="shared" si="228"/>
        <v>0.120295947636</v>
      </c>
      <c r="AC547" s="36">
        <f t="shared" si="228"/>
        <v>0.12168612402750001</v>
      </c>
      <c r="AD547" s="36">
        <f t="shared" si="228"/>
        <v>0.12253374387</v>
      </c>
      <c r="AE547" s="36">
        <f t="shared" si="228"/>
        <v>0.12338136371249998</v>
      </c>
    </row>
    <row r="548" spans="1:31" x14ac:dyDescent="0.2">
      <c r="A548" s="9" t="s">
        <v>536</v>
      </c>
      <c r="B548" s="4" t="s">
        <v>184</v>
      </c>
      <c r="C548" s="36">
        <f t="shared" si="228"/>
        <v>0</v>
      </c>
      <c r="D548" s="36">
        <f t="shared" si="228"/>
        <v>0</v>
      </c>
      <c r="E548" s="36">
        <f t="shared" si="228"/>
        <v>0</v>
      </c>
      <c r="F548" s="36">
        <f t="shared" si="228"/>
        <v>0</v>
      </c>
      <c r="G548" s="36">
        <f t="shared" si="228"/>
        <v>0</v>
      </c>
      <c r="H548" s="36">
        <f t="shared" si="228"/>
        <v>0</v>
      </c>
      <c r="I548" s="36">
        <f t="shared" si="228"/>
        <v>0</v>
      </c>
      <c r="J548" s="36">
        <f t="shared" si="228"/>
        <v>0</v>
      </c>
      <c r="K548" s="36">
        <f t="shared" si="228"/>
        <v>0</v>
      </c>
      <c r="L548" s="36">
        <f t="shared" si="228"/>
        <v>0</v>
      </c>
      <c r="M548" s="36">
        <f t="shared" si="228"/>
        <v>0</v>
      </c>
      <c r="N548" s="36">
        <f t="shared" si="228"/>
        <v>0</v>
      </c>
      <c r="O548" s="36">
        <f t="shared" si="228"/>
        <v>0</v>
      </c>
      <c r="P548" s="36">
        <f t="shared" si="228"/>
        <v>0</v>
      </c>
      <c r="Q548" s="36">
        <f t="shared" si="228"/>
        <v>0</v>
      </c>
      <c r="R548" s="36">
        <f t="shared" si="228"/>
        <v>0</v>
      </c>
      <c r="S548" s="36">
        <f t="shared" si="228"/>
        <v>0</v>
      </c>
      <c r="T548" s="36">
        <f t="shared" si="228"/>
        <v>0</v>
      </c>
      <c r="U548" s="36">
        <f t="shared" si="228"/>
        <v>0</v>
      </c>
      <c r="V548" s="36">
        <f t="shared" si="228"/>
        <v>0</v>
      </c>
      <c r="W548" s="36">
        <f t="shared" si="228"/>
        <v>0</v>
      </c>
      <c r="X548" s="36">
        <f t="shared" si="228"/>
        <v>0</v>
      </c>
      <c r="Y548" s="36">
        <f t="shared" si="228"/>
        <v>0</v>
      </c>
      <c r="Z548" s="36">
        <f t="shared" si="228"/>
        <v>0</v>
      </c>
      <c r="AA548" s="36">
        <f t="shared" si="228"/>
        <v>0</v>
      </c>
      <c r="AB548" s="36">
        <f t="shared" si="228"/>
        <v>0</v>
      </c>
      <c r="AC548" s="36">
        <f t="shared" si="228"/>
        <v>0</v>
      </c>
      <c r="AD548" s="36">
        <f t="shared" si="228"/>
        <v>0</v>
      </c>
      <c r="AE548" s="36">
        <f t="shared" si="228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29">+C550+C551</f>
        <v>0</v>
      </c>
      <c r="D549" s="21">
        <f t="shared" si="229"/>
        <v>0</v>
      </c>
      <c r="E549" s="21">
        <f t="shared" si="229"/>
        <v>0</v>
      </c>
      <c r="F549" s="21">
        <f t="shared" si="229"/>
        <v>0</v>
      </c>
      <c r="G549" s="21">
        <f t="shared" si="229"/>
        <v>0</v>
      </c>
      <c r="H549" s="21">
        <f t="shared" si="229"/>
        <v>0</v>
      </c>
      <c r="I549" s="21">
        <f t="shared" si="229"/>
        <v>0</v>
      </c>
      <c r="J549" s="21">
        <f t="shared" si="229"/>
        <v>0</v>
      </c>
      <c r="K549" s="21">
        <f t="shared" si="229"/>
        <v>0</v>
      </c>
      <c r="L549" s="21">
        <f t="shared" si="229"/>
        <v>0</v>
      </c>
      <c r="M549" s="21">
        <f t="shared" si="229"/>
        <v>0</v>
      </c>
      <c r="N549" s="21">
        <f t="shared" si="229"/>
        <v>0</v>
      </c>
      <c r="O549" s="21">
        <f t="shared" si="229"/>
        <v>0</v>
      </c>
      <c r="P549" s="21">
        <f t="shared" si="229"/>
        <v>0</v>
      </c>
      <c r="Q549" s="21">
        <f t="shared" si="229"/>
        <v>0</v>
      </c>
      <c r="R549" s="21">
        <f t="shared" si="229"/>
        <v>0</v>
      </c>
      <c r="S549" s="21">
        <f t="shared" si="229"/>
        <v>0</v>
      </c>
      <c r="T549" s="21">
        <f t="shared" si="229"/>
        <v>0</v>
      </c>
      <c r="U549" s="21">
        <f t="shared" si="229"/>
        <v>0</v>
      </c>
      <c r="V549" s="21">
        <f t="shared" si="229"/>
        <v>0</v>
      </c>
      <c r="W549" s="21">
        <f t="shared" si="229"/>
        <v>0</v>
      </c>
      <c r="X549" s="21">
        <f t="shared" si="229"/>
        <v>0</v>
      </c>
      <c r="Y549" s="21">
        <f t="shared" si="229"/>
        <v>0</v>
      </c>
      <c r="Z549" s="21">
        <f t="shared" si="229"/>
        <v>0</v>
      </c>
      <c r="AA549" s="21">
        <f t="shared" si="229"/>
        <v>0</v>
      </c>
      <c r="AB549" s="21">
        <f t="shared" si="229"/>
        <v>0</v>
      </c>
      <c r="AC549" s="21">
        <f t="shared" si="229"/>
        <v>0</v>
      </c>
      <c r="AD549" s="21">
        <f t="shared" si="229"/>
        <v>0</v>
      </c>
      <c r="AE549" s="21">
        <f t="shared" si="229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0">+C296</f>
        <v>0</v>
      </c>
      <c r="D554" s="35">
        <f t="shared" si="230"/>
        <v>0</v>
      </c>
      <c r="E554" s="35">
        <f t="shared" si="230"/>
        <v>0</v>
      </c>
      <c r="F554" s="35">
        <f t="shared" si="230"/>
        <v>0</v>
      </c>
      <c r="G554" s="35">
        <f t="shared" si="230"/>
        <v>0</v>
      </c>
      <c r="H554" s="35">
        <f t="shared" si="230"/>
        <v>0</v>
      </c>
      <c r="I554" s="35">
        <f t="shared" si="230"/>
        <v>0</v>
      </c>
      <c r="J554" s="35">
        <f t="shared" si="230"/>
        <v>0</v>
      </c>
      <c r="K554" s="35">
        <f t="shared" si="230"/>
        <v>0</v>
      </c>
      <c r="L554" s="35">
        <f t="shared" si="230"/>
        <v>0</v>
      </c>
      <c r="M554" s="35">
        <f t="shared" si="230"/>
        <v>0</v>
      </c>
      <c r="N554" s="35">
        <f t="shared" si="230"/>
        <v>0</v>
      </c>
      <c r="O554" s="35">
        <f t="shared" si="230"/>
        <v>0</v>
      </c>
      <c r="P554" s="35">
        <f t="shared" si="230"/>
        <v>0</v>
      </c>
      <c r="Q554" s="35">
        <f t="shared" si="230"/>
        <v>0</v>
      </c>
      <c r="R554" s="35">
        <f t="shared" si="230"/>
        <v>0</v>
      </c>
      <c r="S554" s="35">
        <f t="shared" si="230"/>
        <v>0</v>
      </c>
      <c r="T554" s="35">
        <f t="shared" si="230"/>
        <v>0</v>
      </c>
      <c r="U554" s="35">
        <f t="shared" si="230"/>
        <v>0</v>
      </c>
      <c r="V554" s="35">
        <f t="shared" si="230"/>
        <v>0</v>
      </c>
      <c r="W554" s="35">
        <f t="shared" si="230"/>
        <v>0</v>
      </c>
      <c r="X554" s="35">
        <f t="shared" si="230"/>
        <v>0</v>
      </c>
      <c r="Y554" s="35">
        <f t="shared" si="230"/>
        <v>0</v>
      </c>
      <c r="Z554" s="35">
        <f t="shared" si="230"/>
        <v>0</v>
      </c>
      <c r="AA554" s="35">
        <f t="shared" si="230"/>
        <v>0</v>
      </c>
      <c r="AB554" s="35">
        <f t="shared" si="230"/>
        <v>0</v>
      </c>
      <c r="AC554" s="35">
        <f t="shared" si="230"/>
        <v>0</v>
      </c>
      <c r="AD554" s="35">
        <f t="shared" si="230"/>
        <v>0</v>
      </c>
      <c r="AE554" s="35">
        <f t="shared" si="230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1">+C556+C559+C562+C565+C568++C571+C574+C575</f>
        <v>3.4720505234277763E-2</v>
      </c>
      <c r="D555" s="28">
        <f t="shared" si="231"/>
        <v>0.15315939686169566</v>
      </c>
      <c r="E555" s="28">
        <f t="shared" si="231"/>
        <v>0.13638698469008656</v>
      </c>
      <c r="F555" s="28">
        <f t="shared" si="231"/>
        <v>0.1385818577356511</v>
      </c>
      <c r="G555" s="28">
        <f t="shared" si="231"/>
        <v>0.29956919867533782</v>
      </c>
      <c r="H555" s="28">
        <f t="shared" si="231"/>
        <v>5.6342856224309901E-2</v>
      </c>
      <c r="I555" s="28">
        <f t="shared" si="231"/>
        <v>3.4169547196770664E-2</v>
      </c>
      <c r="J555" s="28">
        <f t="shared" si="231"/>
        <v>4.9879446565633347E-2</v>
      </c>
      <c r="K555" s="28">
        <f t="shared" si="231"/>
        <v>3.4656948586944084E-2</v>
      </c>
      <c r="L555" s="28">
        <f t="shared" si="231"/>
        <v>9.8404638842176151E-2</v>
      </c>
      <c r="M555" s="28">
        <f t="shared" si="231"/>
        <v>6.542644074116355E-2</v>
      </c>
      <c r="N555" s="28">
        <f t="shared" si="231"/>
        <v>6.2063857862823812E-2</v>
      </c>
      <c r="O555" s="28">
        <f t="shared" si="231"/>
        <v>8.6106753990738152E-2</v>
      </c>
      <c r="P555" s="28">
        <f t="shared" si="231"/>
        <v>0.2332044719618192</v>
      </c>
      <c r="Q555" s="28">
        <f t="shared" si="231"/>
        <v>0.14757106847651857</v>
      </c>
      <c r="R555" s="28">
        <f t="shared" si="231"/>
        <v>0.14723344753503642</v>
      </c>
      <c r="S555" s="28">
        <f t="shared" si="231"/>
        <v>5.1198902051084225E-2</v>
      </c>
      <c r="T555" s="28">
        <f t="shared" si="231"/>
        <v>6.2679085364187939E-2</v>
      </c>
      <c r="U555" s="28">
        <f t="shared" si="231"/>
        <v>3.6918161525451229E-2</v>
      </c>
      <c r="V555" s="28">
        <f t="shared" si="231"/>
        <v>0.28989558702328544</v>
      </c>
      <c r="W555" s="28">
        <f t="shared" si="231"/>
        <v>0.32899914397800328</v>
      </c>
      <c r="X555" s="28">
        <f t="shared" si="231"/>
        <v>0.15711625453400646</v>
      </c>
      <c r="Y555" s="28">
        <f t="shared" si="231"/>
        <v>2.9354626098701764E-2</v>
      </c>
      <c r="Z555" s="28">
        <f t="shared" si="231"/>
        <v>2.1802770760397865E-2</v>
      </c>
      <c r="AA555" s="28">
        <f t="shared" si="231"/>
        <v>0.8142057520824838</v>
      </c>
      <c r="AB555" s="28">
        <f t="shared" si="231"/>
        <v>6.6530925291179377E-2</v>
      </c>
      <c r="AC555" s="28">
        <f t="shared" si="231"/>
        <v>5.8665101967190277E-2</v>
      </c>
      <c r="AD555" s="28">
        <f t="shared" si="231"/>
        <v>1.695780299023657</v>
      </c>
      <c r="AE555" s="28">
        <f t="shared" si="231"/>
        <v>6.4663545715412718E-2</v>
      </c>
    </row>
    <row r="556" spans="1:31" x14ac:dyDescent="0.2">
      <c r="A556" s="9" t="s">
        <v>549</v>
      </c>
      <c r="B556" s="4" t="s">
        <v>550</v>
      </c>
      <c r="C556" s="21">
        <f t="shared" ref="C556:AE556" si="232">+C557+C558</f>
        <v>3.1829349960098466E-2</v>
      </c>
      <c r="D556" s="21">
        <f t="shared" si="232"/>
        <v>0.14465593195226456</v>
      </c>
      <c r="E556" s="21">
        <f t="shared" si="232"/>
        <v>0.12051259441214915</v>
      </c>
      <c r="F556" s="21">
        <f t="shared" si="232"/>
        <v>0.11615660825318902</v>
      </c>
      <c r="G556" s="21">
        <f t="shared" si="232"/>
        <v>0.28111971971305261</v>
      </c>
      <c r="H556" s="21">
        <f t="shared" si="232"/>
        <v>4.9235583458951529E-2</v>
      </c>
      <c r="I556" s="21">
        <f t="shared" si="232"/>
        <v>3.1112027461112954E-2</v>
      </c>
      <c r="J556" s="21">
        <f t="shared" si="232"/>
        <v>4.5523017036090282E-2</v>
      </c>
      <c r="K556" s="21">
        <f t="shared" si="232"/>
        <v>2.9934795726478891E-2</v>
      </c>
      <c r="L556" s="21">
        <f t="shared" si="232"/>
        <v>9.6202917142453381E-2</v>
      </c>
      <c r="M556" s="21">
        <f t="shared" si="232"/>
        <v>6.1894112398354219E-2</v>
      </c>
      <c r="N556" s="21">
        <f t="shared" si="232"/>
        <v>5.6991578092338173E-2</v>
      </c>
      <c r="O556" s="21">
        <f t="shared" si="232"/>
        <v>8.0993187505295272E-2</v>
      </c>
      <c r="P556" s="21">
        <f t="shared" si="232"/>
        <v>0.2208409942538192</v>
      </c>
      <c r="Q556" s="21">
        <f t="shared" si="232"/>
        <v>0.13729514337251858</v>
      </c>
      <c r="R556" s="21">
        <f t="shared" si="232"/>
        <v>0.13605961443903644</v>
      </c>
      <c r="S556" s="21">
        <f t="shared" si="232"/>
        <v>4.5195010063084226E-2</v>
      </c>
      <c r="T556" s="21">
        <f t="shared" si="232"/>
        <v>5.9610942580187939E-2</v>
      </c>
      <c r="U556" s="21">
        <f t="shared" si="232"/>
        <v>3.5425142381451231E-2</v>
      </c>
      <c r="V556" s="21">
        <f t="shared" si="232"/>
        <v>0.28445934087128544</v>
      </c>
      <c r="W556" s="21">
        <f t="shared" si="232"/>
        <v>0.30633886568600333</v>
      </c>
      <c r="X556" s="21">
        <f t="shared" si="232"/>
        <v>0.13755676880600648</v>
      </c>
      <c r="Y556" s="21">
        <f t="shared" si="232"/>
        <v>2.4220319226701762E-2</v>
      </c>
      <c r="Z556" s="21">
        <f t="shared" si="232"/>
        <v>1.8196652024397866E-2</v>
      </c>
      <c r="AA556" s="21">
        <f t="shared" si="232"/>
        <v>0.77512017613848383</v>
      </c>
      <c r="AB556" s="21">
        <f t="shared" si="232"/>
        <v>6.0113504919179377E-2</v>
      </c>
      <c r="AC556" s="21">
        <f t="shared" si="232"/>
        <v>5.1212950779190275E-2</v>
      </c>
      <c r="AD556" s="21">
        <f t="shared" si="232"/>
        <v>1.587114017207657</v>
      </c>
      <c r="AE556" s="21">
        <f t="shared" si="232"/>
        <v>5.8125403572212714E-2</v>
      </c>
    </row>
    <row r="557" spans="1:31" x14ac:dyDescent="0.2">
      <c r="A557" s="9" t="s">
        <v>551</v>
      </c>
      <c r="B557" s="4" t="s">
        <v>552</v>
      </c>
      <c r="C557" s="35">
        <f t="shared" ref="C557:AE557" si="233">+C299</f>
        <v>3.1829349960098466E-2</v>
      </c>
      <c r="D557" s="35">
        <f t="shared" si="233"/>
        <v>0.14465593195226456</v>
      </c>
      <c r="E557" s="35">
        <f t="shared" si="233"/>
        <v>0.12051259441214915</v>
      </c>
      <c r="F557" s="35">
        <f t="shared" si="233"/>
        <v>0.11615660825318902</v>
      </c>
      <c r="G557" s="35">
        <f t="shared" si="233"/>
        <v>0.28111971971305261</v>
      </c>
      <c r="H557" s="35">
        <f t="shared" si="233"/>
        <v>4.9235583458951529E-2</v>
      </c>
      <c r="I557" s="35">
        <f t="shared" si="233"/>
        <v>3.1112027461112954E-2</v>
      </c>
      <c r="J557" s="35">
        <f t="shared" si="233"/>
        <v>4.5523017036090282E-2</v>
      </c>
      <c r="K557" s="35">
        <f t="shared" si="233"/>
        <v>2.9934795726478891E-2</v>
      </c>
      <c r="L557" s="35">
        <f t="shared" si="233"/>
        <v>9.6202917142453381E-2</v>
      </c>
      <c r="M557" s="35">
        <f t="shared" si="233"/>
        <v>6.1894112398354219E-2</v>
      </c>
      <c r="N557" s="35">
        <f t="shared" si="233"/>
        <v>5.6991578092338173E-2</v>
      </c>
      <c r="O557" s="35">
        <f t="shared" si="233"/>
        <v>8.0993187505295272E-2</v>
      </c>
      <c r="P557" s="35">
        <f t="shared" si="233"/>
        <v>0.2208409942538192</v>
      </c>
      <c r="Q557" s="35">
        <f t="shared" si="233"/>
        <v>0.13729514337251858</v>
      </c>
      <c r="R557" s="35">
        <f t="shared" si="233"/>
        <v>0.13605961443903644</v>
      </c>
      <c r="S557" s="35">
        <f t="shared" si="233"/>
        <v>4.5195010063084226E-2</v>
      </c>
      <c r="T557" s="35">
        <f t="shared" si="233"/>
        <v>5.9610942580187939E-2</v>
      </c>
      <c r="U557" s="35">
        <f t="shared" si="233"/>
        <v>3.5425142381451231E-2</v>
      </c>
      <c r="V557" s="35">
        <f t="shared" si="233"/>
        <v>0.28445934087128544</v>
      </c>
      <c r="W557" s="35">
        <f t="shared" si="233"/>
        <v>0.30633886568600333</v>
      </c>
      <c r="X557" s="35">
        <f t="shared" si="233"/>
        <v>0.13755676880600648</v>
      </c>
      <c r="Y557" s="35">
        <f t="shared" si="233"/>
        <v>2.4220319226701762E-2</v>
      </c>
      <c r="Z557" s="35">
        <f t="shared" si="233"/>
        <v>1.8196652024397866E-2</v>
      </c>
      <c r="AA557" s="35">
        <f t="shared" si="233"/>
        <v>0.77512017613848383</v>
      </c>
      <c r="AB557" s="35">
        <f t="shared" si="233"/>
        <v>6.0113504919179377E-2</v>
      </c>
      <c r="AC557" s="35">
        <f t="shared" si="233"/>
        <v>5.1212950779190275E-2</v>
      </c>
      <c r="AD557" s="35">
        <f t="shared" si="233"/>
        <v>1.587114017207657</v>
      </c>
      <c r="AE557" s="35">
        <f t="shared" si="233"/>
        <v>5.8125403572212714E-2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4">+C560+C561</f>
        <v>1.5794420217929759E-4</v>
      </c>
      <c r="D559" s="21">
        <f t="shared" si="234"/>
        <v>1.7206929343110465E-4</v>
      </c>
      <c r="E559" s="21">
        <f t="shared" si="234"/>
        <v>3.1010995793740126E-4</v>
      </c>
      <c r="F559" s="21">
        <f t="shared" si="234"/>
        <v>1.4779981846209058E-4</v>
      </c>
      <c r="G559" s="21">
        <f t="shared" si="234"/>
        <v>1.8683643428526659E-4</v>
      </c>
      <c r="H559" s="21">
        <f t="shared" si="234"/>
        <v>1.0247111653583693E-3</v>
      </c>
      <c r="I559" s="21">
        <f t="shared" si="234"/>
        <v>2.5566415165770843E-4</v>
      </c>
      <c r="J559" s="21">
        <f t="shared" si="234"/>
        <v>1.5897148154306532E-4</v>
      </c>
      <c r="K559" s="21">
        <f t="shared" si="234"/>
        <v>8.3209628465190895E-5</v>
      </c>
      <c r="L559" s="21">
        <f t="shared" si="234"/>
        <v>1.4253501172278065E-4</v>
      </c>
      <c r="M559" s="21">
        <f t="shared" si="234"/>
        <v>2.8609730280932923E-4</v>
      </c>
      <c r="N559" s="21">
        <f t="shared" si="234"/>
        <v>1.5422031448563924E-4</v>
      </c>
      <c r="O559" s="21">
        <f t="shared" si="234"/>
        <v>1.7527954144287892E-4</v>
      </c>
      <c r="P559" s="21">
        <f t="shared" si="234"/>
        <v>4.9243950000000007E-4</v>
      </c>
      <c r="Q559" s="21">
        <f t="shared" si="234"/>
        <v>1.0546200000000001E-4</v>
      </c>
      <c r="R559" s="21">
        <f t="shared" si="234"/>
        <v>4.5076500000000011E-4</v>
      </c>
      <c r="S559" s="21">
        <f t="shared" si="234"/>
        <v>6.5488500000000002E-5</v>
      </c>
      <c r="T559" s="21">
        <f t="shared" si="234"/>
        <v>2.7216000000000002E-5</v>
      </c>
      <c r="U559" s="21">
        <f t="shared" si="234"/>
        <v>1.9765619999999998E-4</v>
      </c>
      <c r="V559" s="21">
        <f t="shared" si="234"/>
        <v>3.0107699999999996E-4</v>
      </c>
      <c r="W559" s="21">
        <f t="shared" si="234"/>
        <v>3.2131890000000005E-4</v>
      </c>
      <c r="X559" s="21">
        <f t="shared" si="234"/>
        <v>5.4432000000000005E-4</v>
      </c>
      <c r="Y559" s="21">
        <f t="shared" si="234"/>
        <v>2.195991E-3</v>
      </c>
      <c r="Z559" s="21">
        <f t="shared" si="234"/>
        <v>1.6669800000000004E-4</v>
      </c>
      <c r="AA559" s="21">
        <f t="shared" si="234"/>
        <v>7.3789380000000016E-4</v>
      </c>
      <c r="AB559" s="21">
        <f t="shared" si="234"/>
        <v>7.7735700000000022E-5</v>
      </c>
      <c r="AC559" s="21">
        <f t="shared" si="234"/>
        <v>8.5611330000000003E-4</v>
      </c>
      <c r="AD559" s="21">
        <f t="shared" si="234"/>
        <v>7.9946999999999999E-5</v>
      </c>
      <c r="AE559" s="21">
        <f t="shared" si="234"/>
        <v>9.0323100000000003E-5</v>
      </c>
    </row>
    <row r="560" spans="1:31" x14ac:dyDescent="0.2">
      <c r="A560" s="9" t="s">
        <v>669</v>
      </c>
      <c r="B560" s="4" t="s">
        <v>670</v>
      </c>
      <c r="C560" s="35">
        <f t="shared" ref="C560:AE560" si="235">+C384</f>
        <v>1.5794420217929759E-4</v>
      </c>
      <c r="D560" s="35">
        <f t="shared" si="235"/>
        <v>1.7206929343110465E-4</v>
      </c>
      <c r="E560" s="35">
        <f t="shared" si="235"/>
        <v>3.1010995793740126E-4</v>
      </c>
      <c r="F560" s="35">
        <f t="shared" si="235"/>
        <v>1.4779981846209058E-4</v>
      </c>
      <c r="G560" s="35">
        <f t="shared" si="235"/>
        <v>1.8683643428526659E-4</v>
      </c>
      <c r="H560" s="35">
        <f t="shared" si="235"/>
        <v>1.0247111653583693E-3</v>
      </c>
      <c r="I560" s="35">
        <f t="shared" si="235"/>
        <v>2.5566415165770843E-4</v>
      </c>
      <c r="J560" s="35">
        <f t="shared" si="235"/>
        <v>1.5897148154306532E-4</v>
      </c>
      <c r="K560" s="35">
        <f t="shared" si="235"/>
        <v>8.3209628465190895E-5</v>
      </c>
      <c r="L560" s="35">
        <f t="shared" si="235"/>
        <v>1.4253501172278065E-4</v>
      </c>
      <c r="M560" s="35">
        <f t="shared" si="235"/>
        <v>2.8609730280932923E-4</v>
      </c>
      <c r="N560" s="35">
        <f t="shared" si="235"/>
        <v>1.5422031448563924E-4</v>
      </c>
      <c r="O560" s="35">
        <f t="shared" si="235"/>
        <v>1.7527954144287892E-4</v>
      </c>
      <c r="P560" s="35">
        <f t="shared" si="235"/>
        <v>4.9243950000000007E-4</v>
      </c>
      <c r="Q560" s="35">
        <f t="shared" si="235"/>
        <v>1.0546200000000001E-4</v>
      </c>
      <c r="R560" s="35">
        <f t="shared" si="235"/>
        <v>4.5076500000000011E-4</v>
      </c>
      <c r="S560" s="35">
        <f t="shared" si="235"/>
        <v>6.5488500000000002E-5</v>
      </c>
      <c r="T560" s="35">
        <f t="shared" si="235"/>
        <v>2.7216000000000002E-5</v>
      </c>
      <c r="U560" s="35">
        <f t="shared" si="235"/>
        <v>1.9765619999999998E-4</v>
      </c>
      <c r="V560" s="35">
        <f t="shared" si="235"/>
        <v>3.0107699999999996E-4</v>
      </c>
      <c r="W560" s="35">
        <f t="shared" si="235"/>
        <v>3.2131890000000005E-4</v>
      </c>
      <c r="X560" s="35">
        <f t="shared" si="235"/>
        <v>5.4432000000000005E-4</v>
      </c>
      <c r="Y560" s="35">
        <f t="shared" si="235"/>
        <v>2.195991E-3</v>
      </c>
      <c r="Z560" s="35">
        <f t="shared" si="235"/>
        <v>1.6669800000000004E-4</v>
      </c>
      <c r="AA560" s="35">
        <f t="shared" si="235"/>
        <v>7.3789380000000016E-4</v>
      </c>
      <c r="AB560" s="35">
        <f t="shared" si="235"/>
        <v>7.7735700000000022E-5</v>
      </c>
      <c r="AC560" s="35">
        <f t="shared" si="235"/>
        <v>8.5611330000000003E-4</v>
      </c>
      <c r="AD560" s="35">
        <f t="shared" si="235"/>
        <v>7.9946999999999999E-5</v>
      </c>
      <c r="AE560" s="35">
        <f t="shared" si="235"/>
        <v>9.0323100000000003E-5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6">+C563+C564</f>
        <v>2.7332110720000003E-3</v>
      </c>
      <c r="D562" s="21">
        <f t="shared" si="236"/>
        <v>8.3313956159999977E-3</v>
      </c>
      <c r="E562" s="21">
        <f t="shared" si="236"/>
        <v>1.5564280320000002E-2</v>
      </c>
      <c r="F562" s="21">
        <f t="shared" si="236"/>
        <v>2.2277449663999995E-2</v>
      </c>
      <c r="G562" s="21">
        <f t="shared" si="236"/>
        <v>1.8262642528E-2</v>
      </c>
      <c r="H562" s="21">
        <f t="shared" si="236"/>
        <v>6.0825616000000013E-3</v>
      </c>
      <c r="I562" s="21">
        <f t="shared" si="236"/>
        <v>2.8018555840000005E-3</v>
      </c>
      <c r="J562" s="21">
        <f t="shared" si="236"/>
        <v>4.1974580480000009E-3</v>
      </c>
      <c r="K562" s="21">
        <f t="shared" si="236"/>
        <v>4.6389432320000012E-3</v>
      </c>
      <c r="L562" s="21">
        <f t="shared" si="236"/>
        <v>2.059186688E-3</v>
      </c>
      <c r="M562" s="21">
        <f t="shared" si="236"/>
        <v>3.246231039999999E-3</v>
      </c>
      <c r="N562" s="21">
        <f t="shared" si="236"/>
        <v>4.9180594560000006E-3</v>
      </c>
      <c r="O562" s="21">
        <f t="shared" si="236"/>
        <v>4.9382869439999989E-3</v>
      </c>
      <c r="P562" s="21">
        <f t="shared" si="236"/>
        <v>1.1871038207999998E-2</v>
      </c>
      <c r="Q562" s="21">
        <f t="shared" si="236"/>
        <v>1.0170463103999997E-2</v>
      </c>
      <c r="R562" s="21">
        <f t="shared" si="236"/>
        <v>1.0723068096000002E-2</v>
      </c>
      <c r="S562" s="21">
        <f t="shared" si="236"/>
        <v>5.9384034879999999E-3</v>
      </c>
      <c r="T562" s="21">
        <f t="shared" si="236"/>
        <v>3.0409267839999993E-3</v>
      </c>
      <c r="U562" s="21">
        <f t="shared" si="236"/>
        <v>1.2953629439999999E-3</v>
      </c>
      <c r="V562" s="21">
        <f t="shared" si="236"/>
        <v>5.1351691519999996E-3</v>
      </c>
      <c r="W562" s="21">
        <f t="shared" si="236"/>
        <v>2.2338959392E-2</v>
      </c>
      <c r="X562" s="21">
        <f t="shared" si="236"/>
        <v>1.9015165727999998E-2</v>
      </c>
      <c r="Y562" s="21">
        <f t="shared" si="236"/>
        <v>2.9383158719999995E-3</v>
      </c>
      <c r="Z562" s="21">
        <f t="shared" si="236"/>
        <v>3.439420736E-3</v>
      </c>
      <c r="AA562" s="21">
        <f t="shared" si="236"/>
        <v>3.8347682144E-2</v>
      </c>
      <c r="AB562" s="21">
        <f t="shared" si="236"/>
        <v>6.3396846720000007E-3</v>
      </c>
      <c r="AC562" s="21">
        <f t="shared" si="236"/>
        <v>6.5960378879999998E-3</v>
      </c>
      <c r="AD562" s="21">
        <f t="shared" si="236"/>
        <v>0.10858633481600001</v>
      </c>
      <c r="AE562" s="21">
        <f t="shared" si="236"/>
        <v>6.4478190431999996E-3</v>
      </c>
    </row>
    <row r="563" spans="1:31" x14ac:dyDescent="0.2">
      <c r="A563" s="9" t="s">
        <v>679</v>
      </c>
      <c r="B563" s="4" t="s">
        <v>680</v>
      </c>
      <c r="C563" s="35">
        <f t="shared" ref="C563:AE563" si="237">+C392</f>
        <v>2.7332110720000003E-3</v>
      </c>
      <c r="D563" s="35">
        <f t="shared" si="237"/>
        <v>8.3313956159999977E-3</v>
      </c>
      <c r="E563" s="35">
        <f t="shared" si="237"/>
        <v>1.5564280320000002E-2</v>
      </c>
      <c r="F563" s="35">
        <f t="shared" si="237"/>
        <v>2.2277449663999995E-2</v>
      </c>
      <c r="G563" s="35">
        <f t="shared" si="237"/>
        <v>1.8262642528E-2</v>
      </c>
      <c r="H563" s="35">
        <f t="shared" si="237"/>
        <v>6.0825616000000013E-3</v>
      </c>
      <c r="I563" s="35">
        <f t="shared" si="237"/>
        <v>2.8018555840000005E-3</v>
      </c>
      <c r="J563" s="35">
        <f t="shared" si="237"/>
        <v>4.1974580480000009E-3</v>
      </c>
      <c r="K563" s="35">
        <f t="shared" si="237"/>
        <v>4.6389432320000012E-3</v>
      </c>
      <c r="L563" s="35">
        <f t="shared" si="237"/>
        <v>2.059186688E-3</v>
      </c>
      <c r="M563" s="35">
        <f t="shared" si="237"/>
        <v>3.246231039999999E-3</v>
      </c>
      <c r="N563" s="35">
        <f t="shared" si="237"/>
        <v>4.9180594560000006E-3</v>
      </c>
      <c r="O563" s="35">
        <f t="shared" si="237"/>
        <v>4.9382869439999989E-3</v>
      </c>
      <c r="P563" s="35">
        <f t="shared" si="237"/>
        <v>1.1871038207999998E-2</v>
      </c>
      <c r="Q563" s="35">
        <f t="shared" si="237"/>
        <v>1.0170463103999997E-2</v>
      </c>
      <c r="R563" s="35">
        <f t="shared" si="237"/>
        <v>1.0723068096000002E-2</v>
      </c>
      <c r="S563" s="35">
        <f t="shared" si="237"/>
        <v>5.9384034879999999E-3</v>
      </c>
      <c r="T563" s="35">
        <f t="shared" si="237"/>
        <v>3.0409267839999993E-3</v>
      </c>
      <c r="U563" s="35">
        <f t="shared" si="237"/>
        <v>1.2953629439999999E-3</v>
      </c>
      <c r="V563" s="35">
        <f t="shared" si="237"/>
        <v>5.1351691519999996E-3</v>
      </c>
      <c r="W563" s="35">
        <f t="shared" si="237"/>
        <v>2.2338959392E-2</v>
      </c>
      <c r="X563" s="35">
        <f t="shared" si="237"/>
        <v>1.9015165727999998E-2</v>
      </c>
      <c r="Y563" s="35">
        <f t="shared" si="237"/>
        <v>2.9383158719999995E-3</v>
      </c>
      <c r="Z563" s="35">
        <f t="shared" si="237"/>
        <v>3.439420736E-3</v>
      </c>
      <c r="AA563" s="35">
        <f t="shared" si="237"/>
        <v>3.8347682144E-2</v>
      </c>
      <c r="AB563" s="35">
        <f t="shared" si="237"/>
        <v>6.3396846720000007E-3</v>
      </c>
      <c r="AC563" s="35">
        <f t="shared" si="237"/>
        <v>6.5960378879999998E-3</v>
      </c>
      <c r="AD563" s="35">
        <f t="shared" si="237"/>
        <v>0.10858633481600001</v>
      </c>
      <c r="AE563" s="35">
        <f t="shared" si="237"/>
        <v>6.4478190431999996E-3</v>
      </c>
    </row>
    <row r="564" spans="1:31" x14ac:dyDescent="0.2">
      <c r="A564" s="9" t="s">
        <v>681</v>
      </c>
      <c r="B564" s="4" t="s">
        <v>682</v>
      </c>
      <c r="C564" s="35">
        <f t="shared" ref="C564:AE564" si="238">+C393</f>
        <v>0</v>
      </c>
      <c r="D564" s="35">
        <f t="shared" si="238"/>
        <v>0</v>
      </c>
      <c r="E564" s="35">
        <f t="shared" si="238"/>
        <v>0</v>
      </c>
      <c r="F564" s="35">
        <f t="shared" si="238"/>
        <v>0</v>
      </c>
      <c r="G564" s="35">
        <f t="shared" si="238"/>
        <v>0</v>
      </c>
      <c r="H564" s="35">
        <f t="shared" si="238"/>
        <v>0</v>
      </c>
      <c r="I564" s="35">
        <f t="shared" si="238"/>
        <v>0</v>
      </c>
      <c r="J564" s="35">
        <f t="shared" si="238"/>
        <v>0</v>
      </c>
      <c r="K564" s="35">
        <f t="shared" si="238"/>
        <v>0</v>
      </c>
      <c r="L564" s="35">
        <f t="shared" si="238"/>
        <v>0</v>
      </c>
      <c r="M564" s="35">
        <f t="shared" si="238"/>
        <v>0</v>
      </c>
      <c r="N564" s="35">
        <f t="shared" si="238"/>
        <v>0</v>
      </c>
      <c r="O564" s="35">
        <f t="shared" si="238"/>
        <v>0</v>
      </c>
      <c r="P564" s="35">
        <f t="shared" si="238"/>
        <v>0</v>
      </c>
      <c r="Q564" s="35">
        <f t="shared" si="238"/>
        <v>0</v>
      </c>
      <c r="R564" s="35">
        <f t="shared" si="238"/>
        <v>0</v>
      </c>
      <c r="S564" s="35">
        <f t="shared" si="238"/>
        <v>0</v>
      </c>
      <c r="T564" s="35">
        <f t="shared" si="238"/>
        <v>0</v>
      </c>
      <c r="U564" s="35">
        <f t="shared" si="238"/>
        <v>0</v>
      </c>
      <c r="V564" s="35">
        <f t="shared" si="238"/>
        <v>0</v>
      </c>
      <c r="W564" s="35">
        <f t="shared" si="238"/>
        <v>0</v>
      </c>
      <c r="X564" s="35">
        <f t="shared" si="238"/>
        <v>0</v>
      </c>
      <c r="Y564" s="35">
        <f t="shared" si="238"/>
        <v>0</v>
      </c>
      <c r="Z564" s="35">
        <f t="shared" si="238"/>
        <v>0</v>
      </c>
      <c r="AA564" s="35">
        <f t="shared" si="238"/>
        <v>0</v>
      </c>
      <c r="AB564" s="35">
        <f t="shared" si="238"/>
        <v>0</v>
      </c>
      <c r="AC564" s="35">
        <f t="shared" si="238"/>
        <v>0</v>
      </c>
      <c r="AD564" s="35">
        <f t="shared" si="238"/>
        <v>0</v>
      </c>
      <c r="AE564" s="35">
        <f t="shared" si="238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39">+C566+C567</f>
        <v>0</v>
      </c>
      <c r="D565" s="21">
        <f t="shared" si="239"/>
        <v>0</v>
      </c>
      <c r="E565" s="21">
        <f t="shared" si="239"/>
        <v>0</v>
      </c>
      <c r="F565" s="21">
        <f t="shared" si="239"/>
        <v>0</v>
      </c>
      <c r="G565" s="21">
        <f t="shared" si="239"/>
        <v>0</v>
      </c>
      <c r="H565" s="21">
        <f t="shared" si="239"/>
        <v>0</v>
      </c>
      <c r="I565" s="21">
        <f t="shared" si="239"/>
        <v>0</v>
      </c>
      <c r="J565" s="21">
        <f t="shared" si="239"/>
        <v>0</v>
      </c>
      <c r="K565" s="21">
        <f t="shared" si="239"/>
        <v>0</v>
      </c>
      <c r="L565" s="21">
        <f t="shared" si="239"/>
        <v>0</v>
      </c>
      <c r="M565" s="21">
        <f t="shared" si="239"/>
        <v>0</v>
      </c>
      <c r="N565" s="21">
        <f t="shared" si="239"/>
        <v>0</v>
      </c>
      <c r="O565" s="21">
        <f t="shared" si="239"/>
        <v>0</v>
      </c>
      <c r="P565" s="21">
        <f t="shared" si="239"/>
        <v>0</v>
      </c>
      <c r="Q565" s="21">
        <f t="shared" si="239"/>
        <v>0</v>
      </c>
      <c r="R565" s="21">
        <f t="shared" si="239"/>
        <v>0</v>
      </c>
      <c r="S565" s="21">
        <f t="shared" si="239"/>
        <v>0</v>
      </c>
      <c r="T565" s="21">
        <f t="shared" si="239"/>
        <v>0</v>
      </c>
      <c r="U565" s="21">
        <f t="shared" si="239"/>
        <v>0</v>
      </c>
      <c r="V565" s="21">
        <f t="shared" si="239"/>
        <v>0</v>
      </c>
      <c r="W565" s="21">
        <f t="shared" si="239"/>
        <v>0</v>
      </c>
      <c r="X565" s="21">
        <f t="shared" si="239"/>
        <v>0</v>
      </c>
      <c r="Y565" s="21">
        <f t="shared" si="239"/>
        <v>0</v>
      </c>
      <c r="Z565" s="21">
        <f t="shared" si="239"/>
        <v>0</v>
      </c>
      <c r="AA565" s="21">
        <f t="shared" si="239"/>
        <v>0</v>
      </c>
      <c r="AB565" s="21">
        <f t="shared" si="239"/>
        <v>0</v>
      </c>
      <c r="AC565" s="21">
        <f t="shared" si="239"/>
        <v>0</v>
      </c>
      <c r="AD565" s="21">
        <f t="shared" si="239"/>
        <v>0</v>
      </c>
      <c r="AE565" s="21">
        <f t="shared" si="239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0">+C569+C570</f>
        <v>0</v>
      </c>
      <c r="D568" s="21">
        <f t="shared" si="240"/>
        <v>0</v>
      </c>
      <c r="E568" s="21">
        <f t="shared" si="240"/>
        <v>0</v>
      </c>
      <c r="F568" s="21">
        <f t="shared" si="240"/>
        <v>0</v>
      </c>
      <c r="G568" s="21">
        <f t="shared" si="240"/>
        <v>0</v>
      </c>
      <c r="H568" s="21">
        <f t="shared" si="240"/>
        <v>0</v>
      </c>
      <c r="I568" s="21">
        <f t="shared" si="240"/>
        <v>0</v>
      </c>
      <c r="J568" s="21">
        <f t="shared" si="240"/>
        <v>0</v>
      </c>
      <c r="K568" s="21">
        <f t="shared" si="240"/>
        <v>0</v>
      </c>
      <c r="L568" s="21">
        <f t="shared" si="240"/>
        <v>0</v>
      </c>
      <c r="M568" s="21">
        <f t="shared" si="240"/>
        <v>0</v>
      </c>
      <c r="N568" s="21">
        <f t="shared" si="240"/>
        <v>0</v>
      </c>
      <c r="O568" s="21">
        <f t="shared" si="240"/>
        <v>0</v>
      </c>
      <c r="P568" s="21">
        <f t="shared" si="240"/>
        <v>0</v>
      </c>
      <c r="Q568" s="21">
        <f t="shared" si="240"/>
        <v>0</v>
      </c>
      <c r="R568" s="21">
        <f t="shared" si="240"/>
        <v>0</v>
      </c>
      <c r="S568" s="21">
        <f t="shared" si="240"/>
        <v>0</v>
      </c>
      <c r="T568" s="21">
        <f t="shared" si="240"/>
        <v>0</v>
      </c>
      <c r="U568" s="21">
        <f t="shared" si="240"/>
        <v>0</v>
      </c>
      <c r="V568" s="21">
        <f t="shared" si="240"/>
        <v>0</v>
      </c>
      <c r="W568" s="21">
        <f t="shared" si="240"/>
        <v>0</v>
      </c>
      <c r="X568" s="21">
        <f t="shared" si="240"/>
        <v>0</v>
      </c>
      <c r="Y568" s="21">
        <f t="shared" si="240"/>
        <v>0</v>
      </c>
      <c r="Z568" s="21">
        <f t="shared" si="240"/>
        <v>0</v>
      </c>
      <c r="AA568" s="21">
        <f t="shared" si="240"/>
        <v>0</v>
      </c>
      <c r="AB568" s="21">
        <f t="shared" si="240"/>
        <v>0</v>
      </c>
      <c r="AC568" s="21">
        <f t="shared" si="240"/>
        <v>0</v>
      </c>
      <c r="AD568" s="21">
        <f t="shared" si="240"/>
        <v>0</v>
      </c>
      <c r="AE568" s="21">
        <f t="shared" si="240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1">+C572+C573</f>
        <v>0</v>
      </c>
      <c r="D571" s="21">
        <f t="shared" si="241"/>
        <v>0</v>
      </c>
      <c r="E571" s="21">
        <f t="shared" si="241"/>
        <v>0</v>
      </c>
      <c r="F571" s="21">
        <f t="shared" si="241"/>
        <v>0</v>
      </c>
      <c r="G571" s="21">
        <f t="shared" si="241"/>
        <v>0</v>
      </c>
      <c r="H571" s="21">
        <f t="shared" si="241"/>
        <v>0</v>
      </c>
      <c r="I571" s="21">
        <f t="shared" si="241"/>
        <v>0</v>
      </c>
      <c r="J571" s="21">
        <f t="shared" si="241"/>
        <v>0</v>
      </c>
      <c r="K571" s="21">
        <f t="shared" si="241"/>
        <v>0</v>
      </c>
      <c r="L571" s="21">
        <f t="shared" si="241"/>
        <v>0</v>
      </c>
      <c r="M571" s="21">
        <f t="shared" si="241"/>
        <v>0</v>
      </c>
      <c r="N571" s="21">
        <f t="shared" si="241"/>
        <v>0</v>
      </c>
      <c r="O571" s="21">
        <f t="shared" si="241"/>
        <v>0</v>
      </c>
      <c r="P571" s="21">
        <f t="shared" si="241"/>
        <v>0</v>
      </c>
      <c r="Q571" s="21">
        <f t="shared" si="241"/>
        <v>0</v>
      </c>
      <c r="R571" s="21">
        <f t="shared" si="241"/>
        <v>0</v>
      </c>
      <c r="S571" s="21">
        <f t="shared" si="241"/>
        <v>0</v>
      </c>
      <c r="T571" s="21">
        <f t="shared" si="241"/>
        <v>0</v>
      </c>
      <c r="U571" s="21">
        <f t="shared" si="241"/>
        <v>0</v>
      </c>
      <c r="V571" s="21">
        <f t="shared" si="241"/>
        <v>0</v>
      </c>
      <c r="W571" s="21">
        <f t="shared" si="241"/>
        <v>0</v>
      </c>
      <c r="X571" s="21">
        <f t="shared" si="241"/>
        <v>0</v>
      </c>
      <c r="Y571" s="21">
        <f t="shared" si="241"/>
        <v>0</v>
      </c>
      <c r="Z571" s="21">
        <f t="shared" si="241"/>
        <v>0</v>
      </c>
      <c r="AA571" s="21">
        <f t="shared" si="241"/>
        <v>0</v>
      </c>
      <c r="AB571" s="21">
        <f t="shared" si="241"/>
        <v>0</v>
      </c>
      <c r="AC571" s="21">
        <f t="shared" si="241"/>
        <v>0</v>
      </c>
      <c r="AD571" s="21">
        <f t="shared" si="241"/>
        <v>0</v>
      </c>
      <c r="AE571" s="21">
        <f t="shared" si="241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2">+C416</f>
        <v>0</v>
      </c>
      <c r="D572" s="35">
        <f t="shared" si="242"/>
        <v>0</v>
      </c>
      <c r="E572" s="35">
        <f t="shared" si="242"/>
        <v>0</v>
      </c>
      <c r="F572" s="35">
        <f t="shared" si="242"/>
        <v>0</v>
      </c>
      <c r="G572" s="35">
        <f t="shared" si="242"/>
        <v>0</v>
      </c>
      <c r="H572" s="35">
        <f t="shared" si="242"/>
        <v>0</v>
      </c>
      <c r="I572" s="35">
        <f t="shared" si="242"/>
        <v>0</v>
      </c>
      <c r="J572" s="35">
        <f t="shared" si="242"/>
        <v>0</v>
      </c>
      <c r="K572" s="35">
        <f t="shared" si="242"/>
        <v>0</v>
      </c>
      <c r="L572" s="35">
        <f t="shared" si="242"/>
        <v>0</v>
      </c>
      <c r="M572" s="35">
        <f t="shared" si="242"/>
        <v>0</v>
      </c>
      <c r="N572" s="35">
        <f t="shared" si="242"/>
        <v>0</v>
      </c>
      <c r="O572" s="35">
        <f t="shared" si="242"/>
        <v>0</v>
      </c>
      <c r="P572" s="35">
        <f t="shared" si="242"/>
        <v>0</v>
      </c>
      <c r="Q572" s="35">
        <f t="shared" si="242"/>
        <v>0</v>
      </c>
      <c r="R572" s="35">
        <f t="shared" si="242"/>
        <v>0</v>
      </c>
      <c r="S572" s="35">
        <f t="shared" si="242"/>
        <v>0</v>
      </c>
      <c r="T572" s="35">
        <f t="shared" si="242"/>
        <v>0</v>
      </c>
      <c r="U572" s="35">
        <f t="shared" si="242"/>
        <v>0</v>
      </c>
      <c r="V572" s="35">
        <f t="shared" si="242"/>
        <v>0</v>
      </c>
      <c r="W572" s="35">
        <f t="shared" si="242"/>
        <v>0</v>
      </c>
      <c r="X572" s="35">
        <f t="shared" si="242"/>
        <v>0</v>
      </c>
      <c r="Y572" s="35">
        <f t="shared" si="242"/>
        <v>0</v>
      </c>
      <c r="Z572" s="35">
        <f t="shared" si="242"/>
        <v>0</v>
      </c>
      <c r="AA572" s="35">
        <f t="shared" si="242"/>
        <v>0</v>
      </c>
      <c r="AB572" s="35">
        <f t="shared" si="242"/>
        <v>0</v>
      </c>
      <c r="AC572" s="35">
        <f t="shared" si="242"/>
        <v>0</v>
      </c>
      <c r="AD572" s="35">
        <f t="shared" si="242"/>
        <v>0</v>
      </c>
      <c r="AE572" s="35">
        <f t="shared" si="242"/>
        <v>0</v>
      </c>
    </row>
    <row r="573" spans="1:31" x14ac:dyDescent="0.2">
      <c r="A573" s="9" t="s">
        <v>711</v>
      </c>
      <c r="B573" s="4" t="s">
        <v>712</v>
      </c>
      <c r="C573" s="35">
        <f t="shared" si="242"/>
        <v>0</v>
      </c>
      <c r="D573" s="35">
        <f t="shared" si="242"/>
        <v>0</v>
      </c>
      <c r="E573" s="35">
        <f t="shared" si="242"/>
        <v>0</v>
      </c>
      <c r="F573" s="35">
        <f t="shared" si="242"/>
        <v>0</v>
      </c>
      <c r="G573" s="35">
        <f t="shared" si="242"/>
        <v>0</v>
      </c>
      <c r="H573" s="35">
        <f t="shared" si="242"/>
        <v>0</v>
      </c>
      <c r="I573" s="35">
        <f t="shared" si="242"/>
        <v>0</v>
      </c>
      <c r="J573" s="35">
        <f t="shared" si="242"/>
        <v>0</v>
      </c>
      <c r="K573" s="35">
        <f t="shared" si="242"/>
        <v>0</v>
      </c>
      <c r="L573" s="35">
        <f t="shared" si="242"/>
        <v>0</v>
      </c>
      <c r="M573" s="35">
        <f t="shared" si="242"/>
        <v>0</v>
      </c>
      <c r="N573" s="35">
        <f t="shared" si="242"/>
        <v>0</v>
      </c>
      <c r="O573" s="35">
        <f t="shared" si="242"/>
        <v>0</v>
      </c>
      <c r="P573" s="35">
        <f t="shared" si="242"/>
        <v>0</v>
      </c>
      <c r="Q573" s="35">
        <f t="shared" si="242"/>
        <v>0</v>
      </c>
      <c r="R573" s="35">
        <f t="shared" si="242"/>
        <v>0</v>
      </c>
      <c r="S573" s="35">
        <f t="shared" si="242"/>
        <v>0</v>
      </c>
      <c r="T573" s="35">
        <f t="shared" si="242"/>
        <v>0</v>
      </c>
      <c r="U573" s="35">
        <f t="shared" si="242"/>
        <v>0</v>
      </c>
      <c r="V573" s="35">
        <f t="shared" si="242"/>
        <v>0</v>
      </c>
      <c r="W573" s="35">
        <f t="shared" si="242"/>
        <v>0</v>
      </c>
      <c r="X573" s="35">
        <f t="shared" si="242"/>
        <v>0</v>
      </c>
      <c r="Y573" s="35">
        <f t="shared" si="242"/>
        <v>0</v>
      </c>
      <c r="Z573" s="35">
        <f t="shared" si="242"/>
        <v>0</v>
      </c>
      <c r="AA573" s="35">
        <f t="shared" si="242"/>
        <v>0</v>
      </c>
      <c r="AB573" s="35">
        <f t="shared" si="242"/>
        <v>0</v>
      </c>
      <c r="AC573" s="35">
        <f t="shared" si="242"/>
        <v>0</v>
      </c>
      <c r="AD573" s="35">
        <f t="shared" si="242"/>
        <v>0</v>
      </c>
      <c r="AE573" s="35">
        <f t="shared" si="24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3">+C577+C578+C579+C580+C581</f>
        <v>17.905509818014188</v>
      </c>
      <c r="D576" s="28">
        <f t="shared" si="243"/>
        <v>18.879593499845587</v>
      </c>
      <c r="E576" s="28">
        <f t="shared" si="243"/>
        <v>21.757804980446355</v>
      </c>
      <c r="F576" s="28">
        <f t="shared" si="243"/>
        <v>24.387962164274967</v>
      </c>
      <c r="G576" s="28">
        <f t="shared" si="243"/>
        <v>27.053033851082862</v>
      </c>
      <c r="H576" s="28">
        <f t="shared" si="243"/>
        <v>29.365206327352308</v>
      </c>
      <c r="I576" s="28">
        <f t="shared" si="243"/>
        <v>31.642077520074572</v>
      </c>
      <c r="J576" s="28">
        <f t="shared" si="243"/>
        <v>35.777289958891487</v>
      </c>
      <c r="K576" s="28">
        <f t="shared" si="243"/>
        <v>40.18730987696258</v>
      </c>
      <c r="L576" s="28">
        <f t="shared" si="243"/>
        <v>43.996422302675199</v>
      </c>
      <c r="M576" s="28">
        <f t="shared" si="243"/>
        <v>47.645298350381118</v>
      </c>
      <c r="N576" s="28">
        <f t="shared" si="243"/>
        <v>62.764806266769142</v>
      </c>
      <c r="O576" s="28">
        <f t="shared" si="243"/>
        <v>72.016631120542229</v>
      </c>
      <c r="P576" s="28">
        <f t="shared" si="243"/>
        <v>75.577587536747927</v>
      </c>
      <c r="Q576" s="28">
        <f t="shared" si="243"/>
        <v>80.245784704902832</v>
      </c>
      <c r="R576" s="28">
        <f t="shared" si="243"/>
        <v>85.842943375673855</v>
      </c>
      <c r="S576" s="28">
        <f t="shared" si="243"/>
        <v>93.606491703805688</v>
      </c>
      <c r="T576" s="28">
        <f t="shared" si="243"/>
        <v>85.494341084001789</v>
      </c>
      <c r="U576" s="28">
        <f t="shared" si="243"/>
        <v>74.814913101829745</v>
      </c>
      <c r="V576" s="28">
        <f t="shared" si="243"/>
        <v>64.314133979361657</v>
      </c>
      <c r="W576" s="28">
        <f t="shared" si="243"/>
        <v>67.515900747082867</v>
      </c>
      <c r="X576" s="28">
        <f t="shared" si="243"/>
        <v>71.03142757982215</v>
      </c>
      <c r="Y576" s="28">
        <f t="shared" si="243"/>
        <v>72.418021987560905</v>
      </c>
      <c r="Z576" s="28">
        <f t="shared" si="243"/>
        <v>78.924387359655569</v>
      </c>
      <c r="AA576" s="28">
        <f t="shared" si="243"/>
        <v>79.052575165739682</v>
      </c>
      <c r="AB576" s="28">
        <f t="shared" si="243"/>
        <v>92.919057408887738</v>
      </c>
      <c r="AC576" s="28">
        <f t="shared" si="243"/>
        <v>98.606075122713207</v>
      </c>
      <c r="AD576" s="28">
        <f t="shared" si="243"/>
        <v>106.21377246305005</v>
      </c>
      <c r="AE576" s="28">
        <f t="shared" si="243"/>
        <v>114.37610590251978</v>
      </c>
    </row>
    <row r="577" spans="1:31" x14ac:dyDescent="0.2">
      <c r="A577" s="9" t="s">
        <v>723</v>
      </c>
      <c r="B577" s="4" t="s">
        <v>724</v>
      </c>
      <c r="C577" s="35">
        <f t="shared" ref="C577:AE577" si="244">+C426</f>
        <v>15.276022581258287</v>
      </c>
      <c r="D577" s="35">
        <f t="shared" si="244"/>
        <v>15.732331265182669</v>
      </c>
      <c r="E577" s="35">
        <f t="shared" si="244"/>
        <v>18.13129889124037</v>
      </c>
      <c r="F577" s="35">
        <f t="shared" si="244"/>
        <v>20.668212470017892</v>
      </c>
      <c r="G577" s="35">
        <f t="shared" si="244"/>
        <v>23.181664179508417</v>
      </c>
      <c r="H577" s="35">
        <f t="shared" si="244"/>
        <v>25.685575821923671</v>
      </c>
      <c r="I577" s="35">
        <f t="shared" si="244"/>
        <v>28.256534558996631</v>
      </c>
      <c r="J577" s="35">
        <f t="shared" si="244"/>
        <v>32.119572682034217</v>
      </c>
      <c r="K577" s="35">
        <f t="shared" si="244"/>
        <v>36.29070990050635</v>
      </c>
      <c r="L577" s="35">
        <f t="shared" si="244"/>
        <v>40.397723042631625</v>
      </c>
      <c r="M577" s="35">
        <f t="shared" si="244"/>
        <v>44.298873444038485</v>
      </c>
      <c r="N577" s="35">
        <f t="shared" si="244"/>
        <v>48.164213022318236</v>
      </c>
      <c r="O577" s="35">
        <f t="shared" si="244"/>
        <v>52.100328133297076</v>
      </c>
      <c r="P577" s="35">
        <f t="shared" si="244"/>
        <v>55.736403350259188</v>
      </c>
      <c r="Q577" s="35">
        <f t="shared" si="244"/>
        <v>59.633619891909959</v>
      </c>
      <c r="R577" s="35">
        <f t="shared" si="244"/>
        <v>63.695051957000047</v>
      </c>
      <c r="S577" s="35">
        <f t="shared" si="244"/>
        <v>67.952867563560005</v>
      </c>
      <c r="T577" s="35">
        <f t="shared" si="244"/>
        <v>58.983369663134411</v>
      </c>
      <c r="U577" s="35">
        <f t="shared" si="244"/>
        <v>50.126713969000448</v>
      </c>
      <c r="V577" s="35">
        <f t="shared" si="244"/>
        <v>40.844014568991717</v>
      </c>
      <c r="W577" s="35">
        <f t="shared" si="244"/>
        <v>40.747427138682276</v>
      </c>
      <c r="X577" s="35">
        <f t="shared" si="244"/>
        <v>43.400114331540365</v>
      </c>
      <c r="Y577" s="35">
        <f t="shared" si="244"/>
        <v>45.155539759294669</v>
      </c>
      <c r="Z577" s="35">
        <f t="shared" si="244"/>
        <v>49.170790849451713</v>
      </c>
      <c r="AA577" s="35">
        <f t="shared" si="244"/>
        <v>45.993104048609162</v>
      </c>
      <c r="AB577" s="35">
        <f t="shared" si="244"/>
        <v>56.059018944337566</v>
      </c>
      <c r="AC577" s="35">
        <f t="shared" si="244"/>
        <v>59.671746237349524</v>
      </c>
      <c r="AD577" s="35">
        <f t="shared" si="244"/>
        <v>69.711432139285648</v>
      </c>
      <c r="AE577" s="35">
        <f t="shared" si="244"/>
        <v>78.63617032062858</v>
      </c>
    </row>
    <row r="578" spans="1:31" x14ac:dyDescent="0.2">
      <c r="A578" s="9" t="s">
        <v>728</v>
      </c>
      <c r="B578" s="4" t="s">
        <v>729</v>
      </c>
      <c r="C578" s="35">
        <f t="shared" ref="C578:AE579" si="245">+C430</f>
        <v>0.36</v>
      </c>
      <c r="D578" s="35">
        <f t="shared" si="245"/>
        <v>0.36</v>
      </c>
      <c r="E578" s="35">
        <f t="shared" si="245"/>
        <v>0.36</v>
      </c>
      <c r="F578" s="35">
        <f t="shared" si="245"/>
        <v>0.36</v>
      </c>
      <c r="G578" s="35">
        <f t="shared" si="245"/>
        <v>0.36</v>
      </c>
      <c r="H578" s="35">
        <f t="shared" si="245"/>
        <v>0.36</v>
      </c>
      <c r="I578" s="35">
        <f t="shared" si="245"/>
        <v>0.36</v>
      </c>
      <c r="J578" s="35">
        <f t="shared" si="245"/>
        <v>0.40799999999999997</v>
      </c>
      <c r="K578" s="35">
        <f t="shared" si="245"/>
        <v>0.40799999999999997</v>
      </c>
      <c r="L578" s="35">
        <f t="shared" si="245"/>
        <v>0.40799999999999997</v>
      </c>
      <c r="M578" s="35">
        <f t="shared" si="245"/>
        <v>0.43</v>
      </c>
      <c r="N578" s="35">
        <f t="shared" si="245"/>
        <v>0.43000000000000005</v>
      </c>
      <c r="O578" s="35">
        <f t="shared" si="245"/>
        <v>0.43583999999999995</v>
      </c>
      <c r="P578" s="35">
        <f t="shared" si="245"/>
        <v>0.43583999999999995</v>
      </c>
      <c r="Q578" s="35">
        <f t="shared" si="245"/>
        <v>0.43583999999999995</v>
      </c>
      <c r="R578" s="35">
        <f t="shared" si="245"/>
        <v>0.41383999999999993</v>
      </c>
      <c r="S578" s="35">
        <f t="shared" si="245"/>
        <v>0.42609351600000001</v>
      </c>
      <c r="T578" s="35">
        <f t="shared" si="245"/>
        <v>0.42609351600000001</v>
      </c>
      <c r="U578" s="35">
        <f t="shared" si="245"/>
        <v>0.42609351599999995</v>
      </c>
      <c r="V578" s="35">
        <f t="shared" si="245"/>
        <v>0.42609351599999989</v>
      </c>
      <c r="W578" s="35">
        <f t="shared" si="245"/>
        <v>0.53574151600000008</v>
      </c>
      <c r="X578" s="35">
        <f t="shared" si="245"/>
        <v>0.53402551600000014</v>
      </c>
      <c r="Y578" s="35">
        <f t="shared" si="245"/>
        <v>0.35709751599999995</v>
      </c>
      <c r="Z578" s="35">
        <f t="shared" si="245"/>
        <v>0.64334951600000012</v>
      </c>
      <c r="AA578" s="35">
        <f t="shared" si="245"/>
        <v>0.49935915600000008</v>
      </c>
      <c r="AB578" s="35">
        <f t="shared" si="245"/>
        <v>0.56556488000000005</v>
      </c>
      <c r="AC578" s="35">
        <f t="shared" si="245"/>
        <v>0.58334175999999904</v>
      </c>
      <c r="AD578" s="35">
        <f t="shared" si="245"/>
        <v>0.59150971999999968</v>
      </c>
      <c r="AE578" s="35">
        <f t="shared" si="245"/>
        <v>0.66945559999999982</v>
      </c>
    </row>
    <row r="579" spans="1:31" x14ac:dyDescent="0.2">
      <c r="A579" s="9" t="s">
        <v>730</v>
      </c>
      <c r="B579" s="4" t="s">
        <v>731</v>
      </c>
      <c r="C579" s="35">
        <f t="shared" si="245"/>
        <v>3.7818690581042976E-3</v>
      </c>
      <c r="D579" s="35">
        <f t="shared" si="245"/>
        <v>3.8954216099565796E-3</v>
      </c>
      <c r="E579" s="35">
        <f t="shared" si="245"/>
        <v>4.1344130693713402E-3</v>
      </c>
      <c r="F579" s="35">
        <f t="shared" si="245"/>
        <v>4.2282437502145593E-3</v>
      </c>
      <c r="G579" s="35">
        <f t="shared" si="245"/>
        <v>4.2955036398496047E-3</v>
      </c>
      <c r="H579" s="35">
        <f t="shared" si="245"/>
        <v>4.4339235065616912E-3</v>
      </c>
      <c r="I579" s="35">
        <f t="shared" si="245"/>
        <v>4.5774891228104447E-3</v>
      </c>
      <c r="J579" s="35">
        <f t="shared" si="245"/>
        <v>4.709244973577751E-3</v>
      </c>
      <c r="K579" s="35">
        <f t="shared" si="245"/>
        <v>4.7821813017386409E-3</v>
      </c>
      <c r="L579" s="35">
        <f t="shared" si="245"/>
        <v>4.7586176804240458E-3</v>
      </c>
      <c r="M579" s="35">
        <f t="shared" si="245"/>
        <v>4.8508236656904288E-3</v>
      </c>
      <c r="N579" s="35">
        <f t="shared" si="245"/>
        <v>4.9228052064488291E-3</v>
      </c>
      <c r="O579" s="35">
        <f t="shared" si="245"/>
        <v>4.823995544492558E-3</v>
      </c>
      <c r="P579" s="35">
        <f t="shared" si="245"/>
        <v>4.9112057002040745E-3</v>
      </c>
      <c r="Q579" s="35">
        <f t="shared" si="245"/>
        <v>5.2025117851359588E-3</v>
      </c>
      <c r="R579" s="35">
        <f t="shared" si="245"/>
        <v>5.5244239181456867E-3</v>
      </c>
      <c r="S579" s="35">
        <f t="shared" si="245"/>
        <v>5.7175868946988144E-3</v>
      </c>
      <c r="T579" s="35">
        <f t="shared" si="245"/>
        <v>5.8955980834580549E-3</v>
      </c>
      <c r="U579" s="35">
        <f t="shared" si="245"/>
        <v>5.9577122382170307E-3</v>
      </c>
      <c r="V579" s="35">
        <f t="shared" si="245"/>
        <v>6.2692461911880767E-3</v>
      </c>
      <c r="W579" s="35">
        <f t="shared" si="245"/>
        <v>6.6103519090436836E-3</v>
      </c>
      <c r="X579" s="35">
        <f t="shared" si="245"/>
        <v>7.0934040506438123E-3</v>
      </c>
      <c r="Y579" s="35">
        <f t="shared" si="245"/>
        <v>7.5386444610884553E-3</v>
      </c>
      <c r="Z579" s="35">
        <f t="shared" si="245"/>
        <v>7.9055887356839147E-3</v>
      </c>
      <c r="AA579" s="35">
        <f t="shared" si="245"/>
        <v>8.0761161298591524E-3</v>
      </c>
      <c r="AB579" s="35">
        <f t="shared" si="245"/>
        <v>8.7808706536794245E-3</v>
      </c>
      <c r="AC579" s="35">
        <f t="shared" si="245"/>
        <v>8.4633121406199659E-3</v>
      </c>
      <c r="AD579" s="35">
        <f t="shared" si="245"/>
        <v>9.4064728938622177E-3</v>
      </c>
      <c r="AE579" s="35">
        <f t="shared" si="245"/>
        <v>9.6892902889609452E-3</v>
      </c>
    </row>
    <row r="580" spans="1:31" x14ac:dyDescent="0.2">
      <c r="A580" s="9" t="s">
        <v>736</v>
      </c>
      <c r="B580" s="4" t="s">
        <v>737</v>
      </c>
      <c r="C580" s="35">
        <f t="shared" ref="C580:AE580" si="246">+C434</f>
        <v>2.2657053676977994</v>
      </c>
      <c r="D580" s="35">
        <f t="shared" si="246"/>
        <v>2.7833668130529596</v>
      </c>
      <c r="E580" s="35">
        <f t="shared" si="246"/>
        <v>3.2623716761366128</v>
      </c>
      <c r="F580" s="35">
        <f t="shared" si="246"/>
        <v>3.3555214505068611</v>
      </c>
      <c r="G580" s="35">
        <f t="shared" si="246"/>
        <v>3.5070741679345963</v>
      </c>
      <c r="H580" s="35">
        <f t="shared" si="246"/>
        <v>3.3151965819220783</v>
      </c>
      <c r="I580" s="35">
        <f t="shared" si="246"/>
        <v>3.0209654719551313</v>
      </c>
      <c r="J580" s="35">
        <f t="shared" si="246"/>
        <v>3.2450080318836925</v>
      </c>
      <c r="K580" s="35">
        <f t="shared" si="246"/>
        <v>3.4838177951544895</v>
      </c>
      <c r="L580" s="35">
        <f t="shared" si="246"/>
        <v>3.1859406423631476</v>
      </c>
      <c r="M580" s="35">
        <f t="shared" si="246"/>
        <v>2.9115740826769421</v>
      </c>
      <c r="N580" s="35">
        <f t="shared" si="246"/>
        <v>14.165670439244456</v>
      </c>
      <c r="O580" s="35">
        <f t="shared" si="246"/>
        <v>19.475638991700656</v>
      </c>
      <c r="P580" s="35">
        <f t="shared" si="246"/>
        <v>19.400432980788537</v>
      </c>
      <c r="Q580" s="35">
        <f t="shared" si="246"/>
        <v>20.171122301207745</v>
      </c>
      <c r="R580" s="35">
        <f t="shared" si="246"/>
        <v>21.728526994755672</v>
      </c>
      <c r="S580" s="35">
        <f t="shared" si="246"/>
        <v>25.221813037350991</v>
      </c>
      <c r="T580" s="35">
        <f t="shared" si="246"/>
        <v>26.078982306783921</v>
      </c>
      <c r="U580" s="35">
        <f t="shared" si="246"/>
        <v>24.256147904591085</v>
      </c>
      <c r="V580" s="35">
        <f t="shared" si="246"/>
        <v>23.03775664817875</v>
      </c>
      <c r="W580" s="35">
        <f t="shared" si="246"/>
        <v>26.226121740491543</v>
      </c>
      <c r="X580" s="35">
        <f t="shared" si="246"/>
        <v>27.090194328231146</v>
      </c>
      <c r="Y580" s="35">
        <f t="shared" si="246"/>
        <v>26.897846067805144</v>
      </c>
      <c r="Z580" s="35">
        <f t="shared" si="246"/>
        <v>29.102341405468174</v>
      </c>
      <c r="AA580" s="35">
        <f t="shared" si="246"/>
        <v>32.552035845000667</v>
      </c>
      <c r="AB580" s="35">
        <f t="shared" si="246"/>
        <v>36.285692713896502</v>
      </c>
      <c r="AC580" s="35">
        <f t="shared" si="246"/>
        <v>38.342523813223075</v>
      </c>
      <c r="AD580" s="35">
        <f t="shared" si="246"/>
        <v>35.901424130870531</v>
      </c>
      <c r="AE580" s="35">
        <f t="shared" si="246"/>
        <v>35.060790691602236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7">+C585+C586</f>
        <v>0</v>
      </c>
      <c r="D584" s="21">
        <f t="shared" si="247"/>
        <v>0</v>
      </c>
      <c r="E584" s="21">
        <f t="shared" si="247"/>
        <v>0</v>
      </c>
      <c r="F584" s="21">
        <f t="shared" si="247"/>
        <v>0</v>
      </c>
      <c r="G584" s="21">
        <f t="shared" si="247"/>
        <v>0</v>
      </c>
      <c r="H584" s="21">
        <f t="shared" si="247"/>
        <v>0</v>
      </c>
      <c r="I584" s="21">
        <f t="shared" si="247"/>
        <v>0</v>
      </c>
      <c r="J584" s="21">
        <f t="shared" si="247"/>
        <v>0</v>
      </c>
      <c r="K584" s="21">
        <f t="shared" si="247"/>
        <v>0</v>
      </c>
      <c r="L584" s="21">
        <f t="shared" si="247"/>
        <v>0</v>
      </c>
      <c r="M584" s="21">
        <f t="shared" si="247"/>
        <v>0</v>
      </c>
      <c r="N584" s="21">
        <f t="shared" si="247"/>
        <v>0</v>
      </c>
      <c r="O584" s="21">
        <f t="shared" si="247"/>
        <v>0</v>
      </c>
      <c r="P584" s="21">
        <f t="shared" si="247"/>
        <v>0</v>
      </c>
      <c r="Q584" s="21">
        <f t="shared" si="247"/>
        <v>0</v>
      </c>
      <c r="R584" s="21">
        <f t="shared" si="247"/>
        <v>0</v>
      </c>
      <c r="S584" s="21">
        <f t="shared" si="247"/>
        <v>0</v>
      </c>
      <c r="T584" s="21">
        <f t="shared" si="247"/>
        <v>0</v>
      </c>
      <c r="U584" s="21">
        <f t="shared" si="247"/>
        <v>0</v>
      </c>
      <c r="V584" s="21">
        <f t="shared" si="247"/>
        <v>0</v>
      </c>
      <c r="W584" s="21">
        <f t="shared" si="247"/>
        <v>0</v>
      </c>
      <c r="X584" s="21">
        <f t="shared" si="247"/>
        <v>0</v>
      </c>
      <c r="Y584" s="21">
        <f t="shared" si="247"/>
        <v>0</v>
      </c>
      <c r="Z584" s="21">
        <f t="shared" si="247"/>
        <v>0</v>
      </c>
      <c r="AA584" s="21">
        <f t="shared" si="247"/>
        <v>0</v>
      </c>
      <c r="AB584" s="21">
        <f t="shared" si="247"/>
        <v>0</v>
      </c>
      <c r="AC584" s="21">
        <f t="shared" si="247"/>
        <v>0</v>
      </c>
      <c r="AD584" s="21">
        <f t="shared" si="247"/>
        <v>0</v>
      </c>
      <c r="AE584" s="21">
        <f t="shared" si="247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48">+C441</f>
        <v>0</v>
      </c>
      <c r="D585" s="35">
        <f t="shared" si="248"/>
        <v>0</v>
      </c>
      <c r="E585" s="35">
        <f t="shared" si="248"/>
        <v>0</v>
      </c>
      <c r="F585" s="35">
        <f t="shared" si="248"/>
        <v>0</v>
      </c>
      <c r="G585" s="35">
        <f t="shared" si="248"/>
        <v>0</v>
      </c>
      <c r="H585" s="35">
        <f t="shared" si="248"/>
        <v>0</v>
      </c>
      <c r="I585" s="35">
        <f t="shared" si="248"/>
        <v>0</v>
      </c>
      <c r="J585" s="35">
        <f t="shared" si="248"/>
        <v>0</v>
      </c>
      <c r="K585" s="35">
        <f t="shared" si="248"/>
        <v>0</v>
      </c>
      <c r="L585" s="35">
        <f t="shared" si="248"/>
        <v>0</v>
      </c>
      <c r="M585" s="35">
        <f t="shared" si="248"/>
        <v>0</v>
      </c>
      <c r="N585" s="35">
        <f t="shared" si="248"/>
        <v>0</v>
      </c>
      <c r="O585" s="35">
        <f t="shared" si="248"/>
        <v>0</v>
      </c>
      <c r="P585" s="35">
        <f t="shared" si="248"/>
        <v>0</v>
      </c>
      <c r="Q585" s="35">
        <f t="shared" si="248"/>
        <v>0</v>
      </c>
      <c r="R585" s="35">
        <f t="shared" si="248"/>
        <v>0</v>
      </c>
      <c r="S585" s="35">
        <f t="shared" si="248"/>
        <v>0</v>
      </c>
      <c r="T585" s="35">
        <f t="shared" si="248"/>
        <v>0</v>
      </c>
      <c r="U585" s="35">
        <f t="shared" si="248"/>
        <v>0</v>
      </c>
      <c r="V585" s="35">
        <f t="shared" si="248"/>
        <v>0</v>
      </c>
      <c r="W585" s="35">
        <f t="shared" si="248"/>
        <v>0</v>
      </c>
      <c r="X585" s="35">
        <f t="shared" si="248"/>
        <v>0</v>
      </c>
      <c r="Y585" s="35">
        <f t="shared" si="248"/>
        <v>0</v>
      </c>
      <c r="Z585" s="35">
        <f t="shared" si="248"/>
        <v>0</v>
      </c>
      <c r="AA585" s="35">
        <f t="shared" si="248"/>
        <v>0</v>
      </c>
      <c r="AB585" s="35">
        <f t="shared" si="248"/>
        <v>0</v>
      </c>
      <c r="AC585" s="35">
        <f t="shared" si="248"/>
        <v>0</v>
      </c>
      <c r="AD585" s="35">
        <f t="shared" si="248"/>
        <v>0</v>
      </c>
      <c r="AE585" s="35">
        <f t="shared" si="248"/>
        <v>0</v>
      </c>
    </row>
    <row r="586" spans="1:31" x14ac:dyDescent="0.2">
      <c r="A586" s="9" t="s">
        <v>224</v>
      </c>
      <c r="B586" s="4" t="s">
        <v>225</v>
      </c>
      <c r="C586" s="35">
        <f t="shared" si="248"/>
        <v>0</v>
      </c>
      <c r="D586" s="35">
        <f t="shared" si="248"/>
        <v>0</v>
      </c>
      <c r="E586" s="35">
        <f t="shared" si="248"/>
        <v>0</v>
      </c>
      <c r="F586" s="35">
        <f t="shared" si="248"/>
        <v>0</v>
      </c>
      <c r="G586" s="35">
        <f t="shared" si="248"/>
        <v>0</v>
      </c>
      <c r="H586" s="35">
        <f t="shared" si="248"/>
        <v>0</v>
      </c>
      <c r="I586" s="35">
        <f t="shared" si="248"/>
        <v>0</v>
      </c>
      <c r="J586" s="35">
        <f t="shared" si="248"/>
        <v>0</v>
      </c>
      <c r="K586" s="35">
        <f t="shared" si="248"/>
        <v>0</v>
      </c>
      <c r="L586" s="35">
        <f t="shared" si="248"/>
        <v>0</v>
      </c>
      <c r="M586" s="35">
        <f t="shared" si="248"/>
        <v>0</v>
      </c>
      <c r="N586" s="35">
        <f t="shared" si="248"/>
        <v>0</v>
      </c>
      <c r="O586" s="35">
        <f t="shared" si="248"/>
        <v>0</v>
      </c>
      <c r="P586" s="35">
        <f t="shared" si="248"/>
        <v>0</v>
      </c>
      <c r="Q586" s="35">
        <f t="shared" si="248"/>
        <v>0</v>
      </c>
      <c r="R586" s="35">
        <f t="shared" si="248"/>
        <v>0</v>
      </c>
      <c r="S586" s="35">
        <f t="shared" si="248"/>
        <v>0</v>
      </c>
      <c r="T586" s="35">
        <f t="shared" si="248"/>
        <v>0</v>
      </c>
      <c r="U586" s="35">
        <f t="shared" si="248"/>
        <v>0</v>
      </c>
      <c r="V586" s="35">
        <f t="shared" si="248"/>
        <v>0</v>
      </c>
      <c r="W586" s="35">
        <f t="shared" si="248"/>
        <v>0</v>
      </c>
      <c r="X586" s="35">
        <f t="shared" si="248"/>
        <v>0</v>
      </c>
      <c r="Y586" s="35">
        <f t="shared" si="248"/>
        <v>0</v>
      </c>
      <c r="Z586" s="35">
        <f t="shared" si="248"/>
        <v>0</v>
      </c>
      <c r="AA586" s="35">
        <f t="shared" si="248"/>
        <v>0</v>
      </c>
      <c r="AB586" s="35">
        <f t="shared" si="248"/>
        <v>0</v>
      </c>
      <c r="AC586" s="35">
        <f t="shared" si="248"/>
        <v>0</v>
      </c>
      <c r="AD586" s="35">
        <f t="shared" si="248"/>
        <v>0</v>
      </c>
      <c r="AE586" s="35">
        <f t="shared" si="248"/>
        <v>0</v>
      </c>
    </row>
    <row r="587" spans="1:31" x14ac:dyDescent="0.2">
      <c r="A587" s="9" t="s">
        <v>226</v>
      </c>
      <c r="B587" s="4" t="s">
        <v>141</v>
      </c>
      <c r="C587" s="37">
        <f t="shared" si="248"/>
        <v>0</v>
      </c>
      <c r="D587" s="37">
        <f t="shared" si="248"/>
        <v>0</v>
      </c>
      <c r="E587" s="37">
        <f t="shared" si="248"/>
        <v>0</v>
      </c>
      <c r="F587" s="37">
        <f t="shared" si="248"/>
        <v>0</v>
      </c>
      <c r="G587" s="37">
        <f t="shared" si="248"/>
        <v>0</v>
      </c>
      <c r="H587" s="37">
        <f t="shared" si="248"/>
        <v>0</v>
      </c>
      <c r="I587" s="37">
        <f t="shared" si="248"/>
        <v>0</v>
      </c>
      <c r="J587" s="37">
        <f t="shared" si="248"/>
        <v>0</v>
      </c>
      <c r="K587" s="37">
        <f t="shared" si="248"/>
        <v>0</v>
      </c>
      <c r="L587" s="37">
        <f t="shared" si="248"/>
        <v>0</v>
      </c>
      <c r="M587" s="37">
        <f t="shared" si="248"/>
        <v>0</v>
      </c>
      <c r="N587" s="37">
        <f t="shared" si="248"/>
        <v>0</v>
      </c>
      <c r="O587" s="37">
        <f t="shared" si="248"/>
        <v>0</v>
      </c>
      <c r="P587" s="37">
        <f t="shared" si="248"/>
        <v>0</v>
      </c>
      <c r="Q587" s="37">
        <f t="shared" si="248"/>
        <v>0</v>
      </c>
      <c r="R587" s="37">
        <f t="shared" si="248"/>
        <v>0</v>
      </c>
      <c r="S587" s="37">
        <f t="shared" si="248"/>
        <v>0</v>
      </c>
      <c r="T587" s="37">
        <f t="shared" si="248"/>
        <v>0</v>
      </c>
      <c r="U587" s="37">
        <f t="shared" si="248"/>
        <v>0</v>
      </c>
      <c r="V587" s="37">
        <f t="shared" si="248"/>
        <v>0</v>
      </c>
      <c r="W587" s="37">
        <f t="shared" si="248"/>
        <v>0</v>
      </c>
      <c r="X587" s="37">
        <f t="shared" si="248"/>
        <v>0</v>
      </c>
      <c r="Y587" s="37">
        <f t="shared" si="248"/>
        <v>0</v>
      </c>
      <c r="Z587" s="37">
        <f t="shared" si="248"/>
        <v>0</v>
      </c>
      <c r="AA587" s="37">
        <f t="shared" si="248"/>
        <v>0</v>
      </c>
      <c r="AB587" s="37">
        <f t="shared" si="248"/>
        <v>0</v>
      </c>
      <c r="AC587" s="37">
        <f t="shared" si="248"/>
        <v>0</v>
      </c>
      <c r="AD587" s="37">
        <f t="shared" si="248"/>
        <v>0</v>
      </c>
      <c r="AE587" s="37">
        <f t="shared" si="248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49">+C599-C4</f>
        <v>0</v>
      </c>
      <c r="D597" s="72">
        <f t="shared" si="249"/>
        <v>0</v>
      </c>
      <c r="E597" s="72">
        <f t="shared" si="249"/>
        <v>0</v>
      </c>
      <c r="F597" s="72">
        <f t="shared" si="249"/>
        <v>0</v>
      </c>
      <c r="G597" s="72">
        <f t="shared" si="249"/>
        <v>0</v>
      </c>
      <c r="H597" s="72">
        <f t="shared" si="249"/>
        <v>0</v>
      </c>
      <c r="I597" s="72">
        <f t="shared" si="249"/>
        <v>0</v>
      </c>
      <c r="J597" s="72">
        <f t="shared" si="249"/>
        <v>0</v>
      </c>
      <c r="K597" s="72">
        <f t="shared" si="249"/>
        <v>0</v>
      </c>
      <c r="L597" s="72">
        <f t="shared" si="249"/>
        <v>0</v>
      </c>
      <c r="M597" s="72">
        <f t="shared" si="249"/>
        <v>0</v>
      </c>
      <c r="N597" s="72">
        <f t="shared" si="249"/>
        <v>0</v>
      </c>
      <c r="O597" s="72">
        <f t="shared" si="249"/>
        <v>0</v>
      </c>
      <c r="P597" s="72">
        <f t="shared" si="249"/>
        <v>0</v>
      </c>
      <c r="Q597" s="72">
        <f t="shared" si="249"/>
        <v>0</v>
      </c>
      <c r="R597" s="72">
        <f t="shared" si="249"/>
        <v>0</v>
      </c>
      <c r="S597" s="72">
        <f t="shared" si="249"/>
        <v>0</v>
      </c>
      <c r="T597" s="72">
        <f t="shared" si="249"/>
        <v>0</v>
      </c>
      <c r="U597" s="72">
        <f t="shared" si="249"/>
        <v>0</v>
      </c>
      <c r="V597" s="72">
        <f t="shared" si="249"/>
        <v>0</v>
      </c>
      <c r="W597" s="72">
        <f t="shared" si="249"/>
        <v>0</v>
      </c>
      <c r="X597" s="72">
        <f t="shared" si="249"/>
        <v>0</v>
      </c>
      <c r="Y597" s="72">
        <f t="shared" si="249"/>
        <v>0</v>
      </c>
      <c r="Z597" s="72">
        <f t="shared" si="249"/>
        <v>0</v>
      </c>
      <c r="AA597" s="72">
        <f t="shared" si="249"/>
        <v>0</v>
      </c>
      <c r="AB597" s="72">
        <f t="shared" si="249"/>
        <v>0</v>
      </c>
      <c r="AC597" s="72">
        <f t="shared" si="249"/>
        <v>0</v>
      </c>
      <c r="AD597" s="72">
        <f t="shared" si="249"/>
        <v>0</v>
      </c>
      <c r="AE597" s="72">
        <f t="shared" si="249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0">+C600+C604+C613+C624+C633</f>
        <v>38.345073922478129</v>
      </c>
      <c r="D599" s="28">
        <f t="shared" si="250"/>
        <v>40.289093583881908</v>
      </c>
      <c r="E599" s="28">
        <f t="shared" si="250"/>
        <v>44.321388552831252</v>
      </c>
      <c r="F599" s="28">
        <f t="shared" si="250"/>
        <v>48.009261483996553</v>
      </c>
      <c r="G599" s="28">
        <f t="shared" si="250"/>
        <v>52.130165508545296</v>
      </c>
      <c r="H599" s="28">
        <f t="shared" si="250"/>
        <v>55.405519560177488</v>
      </c>
      <c r="I599" s="28">
        <f t="shared" si="250"/>
        <v>59.120224496817883</v>
      </c>
      <c r="J599" s="28">
        <f t="shared" si="250"/>
        <v>63.425235396308722</v>
      </c>
      <c r="K599" s="28">
        <f t="shared" si="250"/>
        <v>67.680416991644961</v>
      </c>
      <c r="L599" s="28">
        <f t="shared" si="250"/>
        <v>72.648997097882315</v>
      </c>
      <c r="M599" s="28">
        <f t="shared" si="250"/>
        <v>76.441678407810414</v>
      </c>
      <c r="N599" s="28">
        <f t="shared" si="250"/>
        <v>89.374274651747271</v>
      </c>
      <c r="O599" s="28">
        <f t="shared" si="250"/>
        <v>99.51116458343715</v>
      </c>
      <c r="P599" s="28">
        <f t="shared" si="250"/>
        <v>102.97952308037424</v>
      </c>
      <c r="Q599" s="28">
        <f t="shared" si="250"/>
        <v>110.14891441635253</v>
      </c>
      <c r="R599" s="28">
        <f t="shared" si="250"/>
        <v>117.49465061721064</v>
      </c>
      <c r="S599" s="28">
        <f t="shared" si="250"/>
        <v>127.04634618121929</v>
      </c>
      <c r="T599" s="28">
        <f t="shared" si="250"/>
        <v>124.5544728853597</v>
      </c>
      <c r="U599" s="28">
        <f t="shared" si="250"/>
        <v>110.8813763453046</v>
      </c>
      <c r="V599" s="28">
        <f t="shared" si="250"/>
        <v>100.33711731768707</v>
      </c>
      <c r="W599" s="28">
        <f t="shared" si="250"/>
        <v>106.24639104310626</v>
      </c>
      <c r="X599" s="28">
        <f t="shared" si="250"/>
        <v>110.22521435636155</v>
      </c>
      <c r="Y599" s="28">
        <f t="shared" si="250"/>
        <v>113.68941480391527</v>
      </c>
      <c r="Z599" s="28">
        <f t="shared" si="250"/>
        <v>118.94358567673946</v>
      </c>
      <c r="AA599" s="28">
        <f t="shared" si="250"/>
        <v>117.57801511732401</v>
      </c>
      <c r="AB599" s="28">
        <f t="shared" si="250"/>
        <v>130.82143014832212</v>
      </c>
      <c r="AC599" s="28">
        <f t="shared" si="250"/>
        <v>137.45424451767224</v>
      </c>
      <c r="AD599" s="28">
        <f t="shared" si="250"/>
        <v>145.70072344018033</v>
      </c>
      <c r="AE599" s="28">
        <f t="shared" si="250"/>
        <v>152.20426900648451</v>
      </c>
    </row>
    <row r="600" spans="1:31" x14ac:dyDescent="0.2">
      <c r="A600" s="6" t="s">
        <v>19</v>
      </c>
      <c r="B600" s="7" t="s">
        <v>20</v>
      </c>
      <c r="C600" s="28">
        <f t="shared" ref="C600:AE600" si="251">+C601+C602+C603</f>
        <v>7.7608291781935348</v>
      </c>
      <c r="D600" s="28">
        <f t="shared" si="251"/>
        <v>7.9877417150315857</v>
      </c>
      <c r="E600" s="28">
        <f t="shared" si="251"/>
        <v>8.3985456538562762</v>
      </c>
      <c r="F600" s="28">
        <f t="shared" si="251"/>
        <v>8.5583349201152963</v>
      </c>
      <c r="G600" s="28">
        <f t="shared" si="251"/>
        <v>8.7977110700564847</v>
      </c>
      <c r="H600" s="28">
        <f t="shared" si="251"/>
        <v>9.2382844408506042</v>
      </c>
      <c r="I600" s="28">
        <f t="shared" si="251"/>
        <v>9.50085721857754</v>
      </c>
      <c r="J600" s="28">
        <f t="shared" si="251"/>
        <v>7.0939439191928439</v>
      </c>
      <c r="K600" s="28">
        <f t="shared" si="251"/>
        <v>7.1137352262990516</v>
      </c>
      <c r="L600" s="28">
        <f t="shared" si="251"/>
        <v>7.1850516224111907</v>
      </c>
      <c r="M600" s="28">
        <f t="shared" si="251"/>
        <v>7.2124994555812183</v>
      </c>
      <c r="N600" s="28">
        <f t="shared" si="251"/>
        <v>7.1593093749569761</v>
      </c>
      <c r="O600" s="28">
        <f t="shared" si="251"/>
        <v>7.1836786319205697</v>
      </c>
      <c r="P600" s="28">
        <f t="shared" si="251"/>
        <v>7.1616120533200842</v>
      </c>
      <c r="Q600" s="28">
        <f t="shared" si="251"/>
        <v>7.3271336210272207</v>
      </c>
      <c r="R600" s="28">
        <f t="shared" si="251"/>
        <v>7.2787789530756308</v>
      </c>
      <c r="S600" s="28">
        <f t="shared" si="251"/>
        <v>7.2611592905303679</v>
      </c>
      <c r="T600" s="28">
        <f t="shared" si="251"/>
        <v>10.908904403150451</v>
      </c>
      <c r="U600" s="28">
        <f t="shared" si="251"/>
        <v>8.9446969894939681</v>
      </c>
      <c r="V600" s="28">
        <f t="shared" si="251"/>
        <v>9.7493674618275659</v>
      </c>
      <c r="W600" s="28">
        <f t="shared" si="251"/>
        <v>12.820032421461868</v>
      </c>
      <c r="X600" s="28">
        <f t="shared" si="251"/>
        <v>13.281825755156202</v>
      </c>
      <c r="Y600" s="28">
        <f t="shared" si="251"/>
        <v>13.144017039176319</v>
      </c>
      <c r="Z600" s="28">
        <f t="shared" si="251"/>
        <v>13.78211448737016</v>
      </c>
      <c r="AA600" s="28">
        <f t="shared" si="251"/>
        <v>13.36438190796995</v>
      </c>
      <c r="AB600" s="28">
        <f t="shared" si="251"/>
        <v>13.228019860481222</v>
      </c>
      <c r="AC600" s="28">
        <f t="shared" si="251"/>
        <v>14.258754976065896</v>
      </c>
      <c r="AD600" s="28">
        <f t="shared" si="251"/>
        <v>13.849677575777712</v>
      </c>
      <c r="AE600" s="28">
        <f t="shared" si="251"/>
        <v>13.451960361805952</v>
      </c>
    </row>
    <row r="601" spans="1:31" x14ac:dyDescent="0.2">
      <c r="A601" s="8" t="s">
        <v>23</v>
      </c>
      <c r="B601" s="4" t="s">
        <v>24</v>
      </c>
      <c r="C601" s="37">
        <f t="shared" ref="C601:AE601" si="252">+C457</f>
        <v>7.7608291781935348</v>
      </c>
      <c r="D601" s="37">
        <f t="shared" si="252"/>
        <v>7.9877417150315857</v>
      </c>
      <c r="E601" s="37">
        <f t="shared" si="252"/>
        <v>8.3985456538562762</v>
      </c>
      <c r="F601" s="37">
        <f t="shared" si="252"/>
        <v>8.5583349201152963</v>
      </c>
      <c r="G601" s="37">
        <f t="shared" si="252"/>
        <v>8.7977110700564847</v>
      </c>
      <c r="H601" s="37">
        <f t="shared" si="252"/>
        <v>9.2382844408506042</v>
      </c>
      <c r="I601" s="37">
        <f t="shared" si="252"/>
        <v>9.50085721857754</v>
      </c>
      <c r="J601" s="37">
        <f t="shared" si="252"/>
        <v>7.0939439191928439</v>
      </c>
      <c r="K601" s="37">
        <f t="shared" si="252"/>
        <v>7.1137352262990516</v>
      </c>
      <c r="L601" s="37">
        <f t="shared" si="252"/>
        <v>7.1850516224111907</v>
      </c>
      <c r="M601" s="37">
        <f t="shared" si="252"/>
        <v>7.2124994555812183</v>
      </c>
      <c r="N601" s="37">
        <f t="shared" si="252"/>
        <v>7.1593093749569761</v>
      </c>
      <c r="O601" s="37">
        <f t="shared" si="252"/>
        <v>7.1836786319205697</v>
      </c>
      <c r="P601" s="37">
        <f t="shared" si="252"/>
        <v>7.1616120533200842</v>
      </c>
      <c r="Q601" s="37">
        <f t="shared" si="252"/>
        <v>7.3271336210272207</v>
      </c>
      <c r="R601" s="37">
        <f t="shared" si="252"/>
        <v>7.2787789530756308</v>
      </c>
      <c r="S601" s="37">
        <f t="shared" si="252"/>
        <v>7.2611592905303679</v>
      </c>
      <c r="T601" s="37">
        <f t="shared" si="252"/>
        <v>7.4572311745160533</v>
      </c>
      <c r="U601" s="37">
        <f t="shared" si="252"/>
        <v>7.5014539253761736</v>
      </c>
      <c r="V601" s="37">
        <f t="shared" si="252"/>
        <v>7.6222562888094103</v>
      </c>
      <c r="W601" s="37">
        <f t="shared" si="252"/>
        <v>7.7375732970956559</v>
      </c>
      <c r="X601" s="37">
        <f t="shared" si="252"/>
        <v>7.7501665617253179</v>
      </c>
      <c r="Y601" s="37">
        <f t="shared" si="252"/>
        <v>7.9690260343732149</v>
      </c>
      <c r="Z601" s="37">
        <f t="shared" si="252"/>
        <v>8.1936119599393642</v>
      </c>
      <c r="AA601" s="37">
        <f t="shared" si="252"/>
        <v>8.8128524534817814</v>
      </c>
      <c r="AB601" s="37">
        <f t="shared" si="252"/>
        <v>8.085539642014183</v>
      </c>
      <c r="AC601" s="37">
        <f t="shared" si="252"/>
        <v>8.3780878761223985</v>
      </c>
      <c r="AD601" s="37">
        <f t="shared" si="252"/>
        <v>8.5470529231072803</v>
      </c>
      <c r="AE601" s="37">
        <f t="shared" si="252"/>
        <v>8.3031801835932679</v>
      </c>
    </row>
    <row r="602" spans="1:31" x14ac:dyDescent="0.2">
      <c r="A602" s="9" t="s">
        <v>142</v>
      </c>
      <c r="B602" s="4" t="s">
        <v>143</v>
      </c>
      <c r="C602" s="37">
        <f t="shared" ref="C602:AE602" si="253">+C463</f>
        <v>0</v>
      </c>
      <c r="D602" s="37">
        <f t="shared" si="253"/>
        <v>0</v>
      </c>
      <c r="E602" s="37">
        <f t="shared" si="253"/>
        <v>0</v>
      </c>
      <c r="F602" s="37">
        <f t="shared" si="253"/>
        <v>0</v>
      </c>
      <c r="G602" s="37">
        <f t="shared" si="253"/>
        <v>0</v>
      </c>
      <c r="H602" s="37">
        <f t="shared" si="253"/>
        <v>0</v>
      </c>
      <c r="I602" s="37">
        <f t="shared" si="253"/>
        <v>0</v>
      </c>
      <c r="J602" s="37">
        <f t="shared" si="253"/>
        <v>0</v>
      </c>
      <c r="K602" s="37">
        <f t="shared" si="253"/>
        <v>0</v>
      </c>
      <c r="L602" s="37">
        <f t="shared" si="253"/>
        <v>0</v>
      </c>
      <c r="M602" s="37">
        <f t="shared" si="253"/>
        <v>0</v>
      </c>
      <c r="N602" s="37">
        <f t="shared" si="253"/>
        <v>0</v>
      </c>
      <c r="O602" s="37">
        <f t="shared" si="253"/>
        <v>0</v>
      </c>
      <c r="P602" s="37">
        <f t="shared" si="253"/>
        <v>0</v>
      </c>
      <c r="Q602" s="37">
        <f t="shared" si="253"/>
        <v>0</v>
      </c>
      <c r="R602" s="37">
        <f t="shared" si="253"/>
        <v>0</v>
      </c>
      <c r="S602" s="37">
        <f t="shared" si="253"/>
        <v>0</v>
      </c>
      <c r="T602" s="37">
        <f t="shared" si="253"/>
        <v>3.4516732286343972</v>
      </c>
      <c r="U602" s="37">
        <f t="shared" si="253"/>
        <v>1.4432430641177951</v>
      </c>
      <c r="V602" s="37">
        <f t="shared" si="253"/>
        <v>2.1271111730181551</v>
      </c>
      <c r="W602" s="37">
        <f t="shared" si="253"/>
        <v>5.0824591243662107</v>
      </c>
      <c r="X602" s="37">
        <f t="shared" si="253"/>
        <v>5.531659193430885</v>
      </c>
      <c r="Y602" s="37">
        <f t="shared" si="253"/>
        <v>5.1749910048031031</v>
      </c>
      <c r="Z602" s="37">
        <f t="shared" si="253"/>
        <v>5.588502527430796</v>
      </c>
      <c r="AA602" s="37">
        <f t="shared" si="253"/>
        <v>4.5515294544881693</v>
      </c>
      <c r="AB602" s="37">
        <f t="shared" si="253"/>
        <v>5.1424802184670391</v>
      </c>
      <c r="AC602" s="37">
        <f t="shared" si="253"/>
        <v>5.8806670999434978</v>
      </c>
      <c r="AD602" s="37">
        <f t="shared" si="253"/>
        <v>5.3026246526704304</v>
      </c>
      <c r="AE602" s="37">
        <f t="shared" si="253"/>
        <v>5.148780178212685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4">+C605+C606+C607+C608+C609+C611+C612</f>
        <v>8.6318054930211612E-4</v>
      </c>
      <c r="D604" s="28">
        <f t="shared" si="254"/>
        <v>9.2387476635514014E-4</v>
      </c>
      <c r="E604" s="28">
        <f t="shared" si="254"/>
        <v>5.9405439721999453E-4</v>
      </c>
      <c r="F604" s="28">
        <f t="shared" si="254"/>
        <v>3.0106621174965346E-4</v>
      </c>
      <c r="G604" s="28">
        <f t="shared" si="254"/>
        <v>5.3937585195215534E-4</v>
      </c>
      <c r="H604" s="28">
        <f t="shared" si="254"/>
        <v>7.7348082826701986E-4</v>
      </c>
      <c r="I604" s="28">
        <f t="shared" si="254"/>
        <v>6.3200314988707954E-4</v>
      </c>
      <c r="J604" s="28">
        <f t="shared" si="254"/>
        <v>2.3751042883363925E-4</v>
      </c>
      <c r="K604" s="28">
        <f t="shared" si="254"/>
        <v>2.3758852031308239E-4</v>
      </c>
      <c r="L604" s="28">
        <f t="shared" si="254"/>
        <v>0</v>
      </c>
      <c r="M604" s="28">
        <f t="shared" si="254"/>
        <v>0</v>
      </c>
      <c r="N604" s="28">
        <f t="shared" si="254"/>
        <v>0</v>
      </c>
      <c r="O604" s="28">
        <f t="shared" si="254"/>
        <v>0</v>
      </c>
      <c r="P604" s="28">
        <f t="shared" si="254"/>
        <v>0</v>
      </c>
      <c r="Q604" s="28">
        <f t="shared" si="254"/>
        <v>0</v>
      </c>
      <c r="R604" s="28">
        <f t="shared" si="254"/>
        <v>0</v>
      </c>
      <c r="S604" s="28">
        <f t="shared" si="254"/>
        <v>0</v>
      </c>
      <c r="T604" s="28">
        <f t="shared" si="254"/>
        <v>0</v>
      </c>
      <c r="U604" s="28">
        <f t="shared" si="254"/>
        <v>0</v>
      </c>
      <c r="V604" s="28">
        <f t="shared" si="254"/>
        <v>0</v>
      </c>
      <c r="W604" s="28">
        <f t="shared" si="254"/>
        <v>0</v>
      </c>
      <c r="X604" s="28">
        <f t="shared" si="254"/>
        <v>0</v>
      </c>
      <c r="Y604" s="28">
        <f t="shared" si="254"/>
        <v>0</v>
      </c>
      <c r="Z604" s="28">
        <f t="shared" si="254"/>
        <v>0</v>
      </c>
      <c r="AA604" s="28">
        <f t="shared" si="254"/>
        <v>0</v>
      </c>
      <c r="AB604" s="28">
        <f t="shared" si="254"/>
        <v>0</v>
      </c>
      <c r="AC604" s="28">
        <f t="shared" si="254"/>
        <v>0</v>
      </c>
      <c r="AD604" s="28">
        <f t="shared" si="254"/>
        <v>0</v>
      </c>
      <c r="AE604" s="28">
        <f t="shared" si="254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5">+C472</f>
        <v>0</v>
      </c>
      <c r="D605" s="37">
        <f t="shared" si="255"/>
        <v>0</v>
      </c>
      <c r="E605" s="37">
        <f t="shared" si="255"/>
        <v>0</v>
      </c>
      <c r="F605" s="37">
        <f t="shared" si="255"/>
        <v>0</v>
      </c>
      <c r="G605" s="37">
        <f t="shared" si="255"/>
        <v>0</v>
      </c>
      <c r="H605" s="37">
        <f t="shared" si="255"/>
        <v>0</v>
      </c>
      <c r="I605" s="37">
        <f t="shared" si="255"/>
        <v>0</v>
      </c>
      <c r="J605" s="37">
        <f t="shared" si="255"/>
        <v>0</v>
      </c>
      <c r="K605" s="37">
        <f t="shared" si="255"/>
        <v>0</v>
      </c>
      <c r="L605" s="37">
        <f t="shared" si="255"/>
        <v>0</v>
      </c>
      <c r="M605" s="37">
        <f t="shared" si="255"/>
        <v>0</v>
      </c>
      <c r="N605" s="37">
        <f t="shared" si="255"/>
        <v>0</v>
      </c>
      <c r="O605" s="37">
        <f t="shared" si="255"/>
        <v>0</v>
      </c>
      <c r="P605" s="37">
        <f t="shared" si="255"/>
        <v>0</v>
      </c>
      <c r="Q605" s="37">
        <f t="shared" si="255"/>
        <v>0</v>
      </c>
      <c r="R605" s="37">
        <f t="shared" si="255"/>
        <v>0</v>
      </c>
      <c r="S605" s="37">
        <f t="shared" si="255"/>
        <v>0</v>
      </c>
      <c r="T605" s="37">
        <f t="shared" si="255"/>
        <v>0</v>
      </c>
      <c r="U605" s="37">
        <f t="shared" si="255"/>
        <v>0</v>
      </c>
      <c r="V605" s="37">
        <f t="shared" si="255"/>
        <v>0</v>
      </c>
      <c r="W605" s="37">
        <f t="shared" si="255"/>
        <v>0</v>
      </c>
      <c r="X605" s="37">
        <f t="shared" si="255"/>
        <v>0</v>
      </c>
      <c r="Y605" s="37">
        <f t="shared" si="255"/>
        <v>0</v>
      </c>
      <c r="Z605" s="37">
        <f t="shared" si="255"/>
        <v>0</v>
      </c>
      <c r="AA605" s="37">
        <f t="shared" si="255"/>
        <v>0</v>
      </c>
      <c r="AB605" s="37">
        <f t="shared" si="255"/>
        <v>0</v>
      </c>
      <c r="AC605" s="37">
        <f t="shared" si="255"/>
        <v>0</v>
      </c>
      <c r="AD605" s="37">
        <f t="shared" si="255"/>
        <v>0</v>
      </c>
      <c r="AE605" s="37">
        <f t="shared" si="25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6">+C478</f>
        <v>0</v>
      </c>
      <c r="D606" s="37">
        <f t="shared" si="256"/>
        <v>0</v>
      </c>
      <c r="E606" s="37">
        <f t="shared" si="256"/>
        <v>0</v>
      </c>
      <c r="F606" s="37">
        <f t="shared" si="256"/>
        <v>0</v>
      </c>
      <c r="G606" s="37">
        <f t="shared" si="256"/>
        <v>0</v>
      </c>
      <c r="H606" s="37">
        <f t="shared" si="256"/>
        <v>0</v>
      </c>
      <c r="I606" s="37">
        <f t="shared" si="256"/>
        <v>0</v>
      </c>
      <c r="J606" s="37">
        <f t="shared" si="256"/>
        <v>0</v>
      </c>
      <c r="K606" s="37">
        <f t="shared" si="256"/>
        <v>0</v>
      </c>
      <c r="L606" s="37">
        <f t="shared" si="256"/>
        <v>0</v>
      </c>
      <c r="M606" s="37">
        <f t="shared" si="256"/>
        <v>0</v>
      </c>
      <c r="N606" s="37">
        <f t="shared" si="256"/>
        <v>0</v>
      </c>
      <c r="O606" s="37">
        <f t="shared" si="256"/>
        <v>0</v>
      </c>
      <c r="P606" s="37">
        <f t="shared" si="256"/>
        <v>0</v>
      </c>
      <c r="Q606" s="37">
        <f t="shared" si="256"/>
        <v>0</v>
      </c>
      <c r="R606" s="37">
        <f t="shared" si="256"/>
        <v>0</v>
      </c>
      <c r="S606" s="37">
        <f t="shared" si="256"/>
        <v>0</v>
      </c>
      <c r="T606" s="37">
        <f t="shared" si="256"/>
        <v>0</v>
      </c>
      <c r="U606" s="37">
        <f t="shared" si="256"/>
        <v>0</v>
      </c>
      <c r="V606" s="37">
        <f t="shared" si="256"/>
        <v>0</v>
      </c>
      <c r="W606" s="37">
        <f t="shared" si="256"/>
        <v>0</v>
      </c>
      <c r="X606" s="37">
        <f t="shared" si="256"/>
        <v>0</v>
      </c>
      <c r="Y606" s="37">
        <f t="shared" si="256"/>
        <v>0</v>
      </c>
      <c r="Z606" s="37">
        <f t="shared" si="256"/>
        <v>0</v>
      </c>
      <c r="AA606" s="37">
        <f t="shared" si="256"/>
        <v>0</v>
      </c>
      <c r="AB606" s="37">
        <f t="shared" si="256"/>
        <v>0</v>
      </c>
      <c r="AC606" s="37">
        <f t="shared" si="256"/>
        <v>0</v>
      </c>
      <c r="AD606" s="37">
        <f t="shared" si="256"/>
        <v>0</v>
      </c>
      <c r="AE606" s="37">
        <f t="shared" si="25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7">+C489</f>
        <v>8.6318054930211612E-4</v>
      </c>
      <c r="D607" s="37">
        <f t="shared" si="257"/>
        <v>9.2387476635514014E-4</v>
      </c>
      <c r="E607" s="37">
        <f t="shared" si="257"/>
        <v>5.9405439721999453E-4</v>
      </c>
      <c r="F607" s="37">
        <f t="shared" si="257"/>
        <v>3.0106621174965346E-4</v>
      </c>
      <c r="G607" s="37">
        <f t="shared" si="257"/>
        <v>5.3937585195215534E-4</v>
      </c>
      <c r="H607" s="37">
        <f t="shared" si="257"/>
        <v>7.7348082826701986E-4</v>
      </c>
      <c r="I607" s="37">
        <f t="shared" si="257"/>
        <v>6.3200314988707954E-4</v>
      </c>
      <c r="J607" s="37">
        <f t="shared" si="257"/>
        <v>2.3751042883363925E-4</v>
      </c>
      <c r="K607" s="37">
        <f t="shared" si="257"/>
        <v>2.3758852031308239E-4</v>
      </c>
      <c r="L607" s="37">
        <f t="shared" si="257"/>
        <v>0</v>
      </c>
      <c r="M607" s="37">
        <f t="shared" si="257"/>
        <v>0</v>
      </c>
      <c r="N607" s="37">
        <f t="shared" si="257"/>
        <v>0</v>
      </c>
      <c r="O607" s="37">
        <f t="shared" si="257"/>
        <v>0</v>
      </c>
      <c r="P607" s="37">
        <f t="shared" si="257"/>
        <v>0</v>
      </c>
      <c r="Q607" s="37">
        <f t="shared" si="257"/>
        <v>0</v>
      </c>
      <c r="R607" s="37">
        <f t="shared" si="257"/>
        <v>0</v>
      </c>
      <c r="S607" s="37">
        <f t="shared" si="257"/>
        <v>0</v>
      </c>
      <c r="T607" s="37">
        <f t="shared" si="257"/>
        <v>0</v>
      </c>
      <c r="U607" s="37">
        <f t="shared" si="257"/>
        <v>0</v>
      </c>
      <c r="V607" s="37">
        <f t="shared" si="257"/>
        <v>0</v>
      </c>
      <c r="W607" s="37">
        <f t="shared" si="257"/>
        <v>0</v>
      </c>
      <c r="X607" s="37">
        <f t="shared" si="257"/>
        <v>0</v>
      </c>
      <c r="Y607" s="37">
        <f t="shared" si="257"/>
        <v>0</v>
      </c>
      <c r="Z607" s="37">
        <f t="shared" si="257"/>
        <v>0</v>
      </c>
      <c r="AA607" s="37">
        <f t="shared" si="257"/>
        <v>0</v>
      </c>
      <c r="AB607" s="37">
        <f t="shared" si="257"/>
        <v>0</v>
      </c>
      <c r="AC607" s="37">
        <f t="shared" si="257"/>
        <v>0</v>
      </c>
      <c r="AD607" s="37">
        <f t="shared" si="257"/>
        <v>0</v>
      </c>
      <c r="AE607" s="37">
        <f t="shared" si="257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58">+C497</f>
        <v>0</v>
      </c>
      <c r="D608" s="37">
        <f t="shared" si="258"/>
        <v>0</v>
      </c>
      <c r="E608" s="37">
        <f t="shared" si="258"/>
        <v>0</v>
      </c>
      <c r="F608" s="37">
        <f t="shared" si="258"/>
        <v>0</v>
      </c>
      <c r="G608" s="37">
        <f t="shared" si="258"/>
        <v>0</v>
      </c>
      <c r="H608" s="37">
        <f t="shared" si="258"/>
        <v>0</v>
      </c>
      <c r="I608" s="37">
        <f t="shared" si="258"/>
        <v>0</v>
      </c>
      <c r="J608" s="37">
        <f t="shared" si="258"/>
        <v>0</v>
      </c>
      <c r="K608" s="37">
        <f t="shared" si="258"/>
        <v>0</v>
      </c>
      <c r="L608" s="37">
        <f t="shared" si="258"/>
        <v>0</v>
      </c>
      <c r="M608" s="37">
        <f t="shared" si="258"/>
        <v>0</v>
      </c>
      <c r="N608" s="37">
        <f t="shared" si="258"/>
        <v>0</v>
      </c>
      <c r="O608" s="37">
        <f t="shared" si="258"/>
        <v>0</v>
      </c>
      <c r="P608" s="37">
        <f t="shared" si="258"/>
        <v>0</v>
      </c>
      <c r="Q608" s="37">
        <f t="shared" si="258"/>
        <v>0</v>
      </c>
      <c r="R608" s="37">
        <f t="shared" si="258"/>
        <v>0</v>
      </c>
      <c r="S608" s="37">
        <f t="shared" si="258"/>
        <v>0</v>
      </c>
      <c r="T608" s="37">
        <f t="shared" si="258"/>
        <v>0</v>
      </c>
      <c r="U608" s="37">
        <f t="shared" si="258"/>
        <v>0</v>
      </c>
      <c r="V608" s="37">
        <f t="shared" si="258"/>
        <v>0</v>
      </c>
      <c r="W608" s="37">
        <f t="shared" si="258"/>
        <v>0</v>
      </c>
      <c r="X608" s="37">
        <f t="shared" si="258"/>
        <v>0</v>
      </c>
      <c r="Y608" s="37">
        <f t="shared" si="258"/>
        <v>0</v>
      </c>
      <c r="Z608" s="37">
        <f t="shared" si="258"/>
        <v>0</v>
      </c>
      <c r="AA608" s="37">
        <f t="shared" si="258"/>
        <v>0</v>
      </c>
      <c r="AB608" s="37">
        <f t="shared" si="258"/>
        <v>0</v>
      </c>
      <c r="AC608" s="37">
        <f t="shared" si="258"/>
        <v>0</v>
      </c>
      <c r="AD608" s="37">
        <f t="shared" si="258"/>
        <v>0</v>
      </c>
      <c r="AE608" s="37">
        <f t="shared" si="258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59">+C502</f>
        <v>0</v>
      </c>
      <c r="D609" s="37">
        <f t="shared" si="259"/>
        <v>0</v>
      </c>
      <c r="E609" s="37">
        <f t="shared" si="259"/>
        <v>0</v>
      </c>
      <c r="F609" s="37">
        <f t="shared" si="259"/>
        <v>0</v>
      </c>
      <c r="G609" s="37">
        <f t="shared" si="259"/>
        <v>0</v>
      </c>
      <c r="H609" s="37">
        <f t="shared" si="259"/>
        <v>0</v>
      </c>
      <c r="I609" s="37">
        <f t="shared" si="259"/>
        <v>0</v>
      </c>
      <c r="J609" s="37">
        <f t="shared" si="259"/>
        <v>0</v>
      </c>
      <c r="K609" s="37">
        <f t="shared" si="259"/>
        <v>0</v>
      </c>
      <c r="L609" s="37">
        <f t="shared" si="259"/>
        <v>0</v>
      </c>
      <c r="M609" s="37">
        <f t="shared" si="259"/>
        <v>0</v>
      </c>
      <c r="N609" s="37">
        <f t="shared" si="259"/>
        <v>0</v>
      </c>
      <c r="O609" s="37">
        <f t="shared" si="259"/>
        <v>0</v>
      </c>
      <c r="P609" s="37">
        <f t="shared" si="259"/>
        <v>0</v>
      </c>
      <c r="Q609" s="37">
        <f t="shared" si="259"/>
        <v>0</v>
      </c>
      <c r="R609" s="37">
        <f t="shared" si="259"/>
        <v>0</v>
      </c>
      <c r="S609" s="37">
        <f t="shared" si="259"/>
        <v>0</v>
      </c>
      <c r="T609" s="37">
        <f t="shared" si="259"/>
        <v>0</v>
      </c>
      <c r="U609" s="37">
        <f t="shared" si="259"/>
        <v>0</v>
      </c>
      <c r="V609" s="37">
        <f t="shared" si="259"/>
        <v>0</v>
      </c>
      <c r="W609" s="37">
        <f t="shared" si="259"/>
        <v>0</v>
      </c>
      <c r="X609" s="37">
        <f t="shared" si="259"/>
        <v>0</v>
      </c>
      <c r="Y609" s="37">
        <f t="shared" si="259"/>
        <v>0</v>
      </c>
      <c r="Z609" s="37">
        <f t="shared" si="259"/>
        <v>0</v>
      </c>
      <c r="AA609" s="37">
        <f t="shared" si="259"/>
        <v>0</v>
      </c>
      <c r="AB609" s="37">
        <f t="shared" si="259"/>
        <v>0</v>
      </c>
      <c r="AC609" s="37">
        <f t="shared" si="259"/>
        <v>0</v>
      </c>
      <c r="AD609" s="37">
        <f t="shared" si="259"/>
        <v>0</v>
      </c>
      <c r="AE609" s="37">
        <f t="shared" si="25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0">+C515</f>
        <v>0</v>
      </c>
      <c r="D611" s="37">
        <f t="shared" si="260"/>
        <v>0</v>
      </c>
      <c r="E611" s="37">
        <f t="shared" si="260"/>
        <v>0</v>
      </c>
      <c r="F611" s="37">
        <f t="shared" si="260"/>
        <v>0</v>
      </c>
      <c r="G611" s="37">
        <f t="shared" si="260"/>
        <v>0</v>
      </c>
      <c r="H611" s="37">
        <f t="shared" si="260"/>
        <v>0</v>
      </c>
      <c r="I611" s="37">
        <f t="shared" si="260"/>
        <v>0</v>
      </c>
      <c r="J611" s="37">
        <f t="shared" si="260"/>
        <v>0</v>
      </c>
      <c r="K611" s="37">
        <f t="shared" si="260"/>
        <v>0</v>
      </c>
      <c r="L611" s="37">
        <f t="shared" si="260"/>
        <v>0</v>
      </c>
      <c r="M611" s="37">
        <f t="shared" si="260"/>
        <v>0</v>
      </c>
      <c r="N611" s="37">
        <f t="shared" si="260"/>
        <v>0</v>
      </c>
      <c r="O611" s="37">
        <f t="shared" si="260"/>
        <v>0</v>
      </c>
      <c r="P611" s="37">
        <f t="shared" si="260"/>
        <v>0</v>
      </c>
      <c r="Q611" s="37">
        <f t="shared" si="260"/>
        <v>0</v>
      </c>
      <c r="R611" s="37">
        <f t="shared" si="260"/>
        <v>0</v>
      </c>
      <c r="S611" s="37">
        <f t="shared" si="260"/>
        <v>0</v>
      </c>
      <c r="T611" s="37">
        <f t="shared" si="260"/>
        <v>0</v>
      </c>
      <c r="U611" s="37">
        <f t="shared" si="260"/>
        <v>0</v>
      </c>
      <c r="V611" s="37">
        <f t="shared" si="260"/>
        <v>0</v>
      </c>
      <c r="W611" s="37">
        <f t="shared" si="260"/>
        <v>0</v>
      </c>
      <c r="X611" s="37">
        <f t="shared" si="260"/>
        <v>0</v>
      </c>
      <c r="Y611" s="37">
        <f t="shared" si="260"/>
        <v>0</v>
      </c>
      <c r="Z611" s="37">
        <f t="shared" si="260"/>
        <v>0</v>
      </c>
      <c r="AA611" s="37">
        <f t="shared" si="260"/>
        <v>0</v>
      </c>
      <c r="AB611" s="37">
        <f t="shared" si="260"/>
        <v>0</v>
      </c>
      <c r="AC611" s="37">
        <f t="shared" si="260"/>
        <v>0</v>
      </c>
      <c r="AD611" s="37">
        <f t="shared" si="260"/>
        <v>0</v>
      </c>
      <c r="AE611" s="37">
        <f t="shared" si="260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1">+C520</f>
        <v>0</v>
      </c>
      <c r="D612" s="37">
        <f t="shared" si="261"/>
        <v>0</v>
      </c>
      <c r="E612" s="37">
        <f t="shared" si="261"/>
        <v>0</v>
      </c>
      <c r="F612" s="37">
        <f t="shared" si="261"/>
        <v>0</v>
      </c>
      <c r="G612" s="37">
        <f t="shared" si="261"/>
        <v>0</v>
      </c>
      <c r="H612" s="37">
        <f t="shared" si="261"/>
        <v>0</v>
      </c>
      <c r="I612" s="37">
        <f t="shared" si="261"/>
        <v>0</v>
      </c>
      <c r="J612" s="37">
        <f t="shared" si="261"/>
        <v>0</v>
      </c>
      <c r="K612" s="37">
        <f t="shared" si="261"/>
        <v>0</v>
      </c>
      <c r="L612" s="37">
        <f t="shared" si="261"/>
        <v>0</v>
      </c>
      <c r="M612" s="37">
        <f t="shared" si="261"/>
        <v>0</v>
      </c>
      <c r="N612" s="37">
        <f t="shared" si="261"/>
        <v>0</v>
      </c>
      <c r="O612" s="37">
        <f t="shared" si="261"/>
        <v>0</v>
      </c>
      <c r="P612" s="37">
        <f t="shared" si="261"/>
        <v>0</v>
      </c>
      <c r="Q612" s="37">
        <f t="shared" si="261"/>
        <v>0</v>
      </c>
      <c r="R612" s="37">
        <f t="shared" si="261"/>
        <v>0</v>
      </c>
      <c r="S612" s="37">
        <f t="shared" si="261"/>
        <v>0</v>
      </c>
      <c r="T612" s="37">
        <f t="shared" si="261"/>
        <v>0</v>
      </c>
      <c r="U612" s="37">
        <f t="shared" si="261"/>
        <v>0</v>
      </c>
      <c r="V612" s="37">
        <f t="shared" si="261"/>
        <v>0</v>
      </c>
      <c r="W612" s="37">
        <f t="shared" si="261"/>
        <v>0</v>
      </c>
      <c r="X612" s="37">
        <f t="shared" si="261"/>
        <v>0</v>
      </c>
      <c r="Y612" s="37">
        <f t="shared" si="261"/>
        <v>0</v>
      </c>
      <c r="Z612" s="37">
        <f t="shared" si="261"/>
        <v>0</v>
      </c>
      <c r="AA612" s="37">
        <f t="shared" si="261"/>
        <v>0</v>
      </c>
      <c r="AB612" s="37">
        <f t="shared" si="261"/>
        <v>0</v>
      </c>
      <c r="AC612" s="37">
        <f t="shared" si="261"/>
        <v>0</v>
      </c>
      <c r="AD612" s="37">
        <f t="shared" si="261"/>
        <v>0</v>
      </c>
      <c r="AE612" s="37">
        <f t="shared" si="261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2">+C614+C615+C616+C617+C618+C619+C620+C621+C622+C623</f>
        <v>12.643151240486823</v>
      </c>
      <c r="D613" s="28">
        <f t="shared" si="262"/>
        <v>13.267675097376689</v>
      </c>
      <c r="E613" s="28">
        <f t="shared" si="262"/>
        <v>14.028056879441309</v>
      </c>
      <c r="F613" s="28">
        <f t="shared" si="262"/>
        <v>14.924081475658891</v>
      </c>
      <c r="G613" s="28">
        <f t="shared" si="262"/>
        <v>15.979312012878658</v>
      </c>
      <c r="H613" s="28">
        <f t="shared" si="262"/>
        <v>16.744912454922002</v>
      </c>
      <c r="I613" s="28">
        <f t="shared" si="262"/>
        <v>17.942488207819114</v>
      </c>
      <c r="J613" s="28">
        <f t="shared" si="262"/>
        <v>20.503884561229924</v>
      </c>
      <c r="K613" s="28">
        <f t="shared" si="262"/>
        <v>20.34447735127608</v>
      </c>
      <c r="L613" s="28">
        <f t="shared" si="262"/>
        <v>21.369118533953753</v>
      </c>
      <c r="M613" s="28">
        <f t="shared" si="262"/>
        <v>21.518454161106916</v>
      </c>
      <c r="N613" s="28">
        <f t="shared" si="262"/>
        <v>19.388095152158325</v>
      </c>
      <c r="O613" s="28">
        <f t="shared" si="262"/>
        <v>20.224748076983609</v>
      </c>
      <c r="P613" s="28">
        <f t="shared" si="262"/>
        <v>20.007119018344405</v>
      </c>
      <c r="Q613" s="28">
        <f t="shared" si="262"/>
        <v>22.428425021945959</v>
      </c>
      <c r="R613" s="28">
        <f t="shared" si="262"/>
        <v>24.225694840926113</v>
      </c>
      <c r="S613" s="28">
        <f t="shared" si="262"/>
        <v>26.127496284832155</v>
      </c>
      <c r="T613" s="28">
        <f t="shared" si="262"/>
        <v>28.088548312843262</v>
      </c>
      <c r="U613" s="28">
        <f t="shared" si="262"/>
        <v>27.084848092455449</v>
      </c>
      <c r="V613" s="28">
        <f t="shared" si="262"/>
        <v>25.983720289474565</v>
      </c>
      <c r="W613" s="28">
        <f t="shared" si="262"/>
        <v>25.581458730583527</v>
      </c>
      <c r="X613" s="28">
        <f t="shared" si="262"/>
        <v>25.754844766849192</v>
      </c>
      <c r="Y613" s="28">
        <f t="shared" si="262"/>
        <v>28.098021151079344</v>
      </c>
      <c r="Z613" s="28">
        <f t="shared" si="262"/>
        <v>26.215281058953337</v>
      </c>
      <c r="AA613" s="28">
        <f t="shared" si="262"/>
        <v>24.346852291531896</v>
      </c>
      <c r="AB613" s="28">
        <f t="shared" si="262"/>
        <v>24.607821953661983</v>
      </c>
      <c r="AC613" s="28">
        <f t="shared" si="262"/>
        <v>24.530749316925949</v>
      </c>
      <c r="AD613" s="28">
        <f t="shared" si="262"/>
        <v>23.941493102328902</v>
      </c>
      <c r="AE613" s="28">
        <f t="shared" si="262"/>
        <v>24.311539196443363</v>
      </c>
    </row>
    <row r="614" spans="1:31" x14ac:dyDescent="0.2">
      <c r="A614" s="9" t="s">
        <v>392</v>
      </c>
      <c r="B614" s="4" t="s">
        <v>393</v>
      </c>
      <c r="C614" s="37">
        <f t="shared" ref="C614:AE614" si="263">+C525</f>
        <v>8.820401574571056</v>
      </c>
      <c r="D614" s="37">
        <f t="shared" si="263"/>
        <v>8.9924864773681286</v>
      </c>
      <c r="E614" s="37">
        <f t="shared" si="263"/>
        <v>9.2706499792473487</v>
      </c>
      <c r="F614" s="37">
        <f t="shared" si="263"/>
        <v>9.6427752814521348</v>
      </c>
      <c r="G614" s="37">
        <f t="shared" si="263"/>
        <v>10.020758865600914</v>
      </c>
      <c r="H614" s="37">
        <f t="shared" si="263"/>
        <v>10.197152877334906</v>
      </c>
      <c r="I614" s="37">
        <f t="shared" si="263"/>
        <v>10.402072230119717</v>
      </c>
      <c r="J614" s="37">
        <f t="shared" si="263"/>
        <v>11.162298590872656</v>
      </c>
      <c r="K614" s="37">
        <f t="shared" si="263"/>
        <v>10.856026100505417</v>
      </c>
      <c r="L614" s="37">
        <f t="shared" si="263"/>
        <v>10.616192627973275</v>
      </c>
      <c r="M614" s="37">
        <f t="shared" si="263"/>
        <v>10.316749495963787</v>
      </c>
      <c r="N614" s="37">
        <f t="shared" si="263"/>
        <v>10.312823706854331</v>
      </c>
      <c r="O614" s="37">
        <f t="shared" si="263"/>
        <v>10.120797776152209</v>
      </c>
      <c r="P614" s="37">
        <f t="shared" si="263"/>
        <v>9.7953844165092594</v>
      </c>
      <c r="Q614" s="37">
        <f t="shared" si="263"/>
        <v>9.6137350057690938</v>
      </c>
      <c r="R614" s="37">
        <f t="shared" si="263"/>
        <v>9.4887218926026673</v>
      </c>
      <c r="S614" s="37">
        <f t="shared" si="263"/>
        <v>9.4329063716787243</v>
      </c>
      <c r="T614" s="37">
        <f t="shared" si="263"/>
        <v>9.2444531376049994</v>
      </c>
      <c r="U614" s="37">
        <f t="shared" si="263"/>
        <v>8.7780515687802545</v>
      </c>
      <c r="V614" s="37">
        <f t="shared" si="263"/>
        <v>8.2504237118237302</v>
      </c>
      <c r="W614" s="37">
        <f t="shared" si="263"/>
        <v>7.854300547021392</v>
      </c>
      <c r="X614" s="37">
        <f t="shared" si="263"/>
        <v>7.4813234416242338</v>
      </c>
      <c r="Y614" s="37">
        <f t="shared" si="263"/>
        <v>7.9993404700934381</v>
      </c>
      <c r="Z614" s="37">
        <f t="shared" si="263"/>
        <v>8.0998093024469764</v>
      </c>
      <c r="AA614" s="37">
        <f t="shared" si="263"/>
        <v>7.5100501000283177</v>
      </c>
      <c r="AB614" s="37">
        <f t="shared" si="263"/>
        <v>7.1192497330622544</v>
      </c>
      <c r="AC614" s="37">
        <f t="shared" si="263"/>
        <v>7.1409992432354334</v>
      </c>
      <c r="AD614" s="37">
        <f t="shared" si="263"/>
        <v>7.1029472075086577</v>
      </c>
      <c r="AE614" s="37">
        <f t="shared" si="263"/>
        <v>7.1623206137289452</v>
      </c>
    </row>
    <row r="615" spans="1:31" x14ac:dyDescent="0.2">
      <c r="A615" s="9" t="s">
        <v>439</v>
      </c>
      <c r="B615" s="4" t="s">
        <v>440</v>
      </c>
      <c r="C615" s="37">
        <f t="shared" ref="C615:AE615" si="264">+C530</f>
        <v>3.3311728417773554</v>
      </c>
      <c r="D615" s="37">
        <f t="shared" si="264"/>
        <v>3.794913261963802</v>
      </c>
      <c r="E615" s="37">
        <f t="shared" si="264"/>
        <v>4.2906329599777546</v>
      </c>
      <c r="F615" s="37">
        <f t="shared" si="264"/>
        <v>4.8516469190528282</v>
      </c>
      <c r="G615" s="37">
        <f t="shared" si="264"/>
        <v>5.5432056346555338</v>
      </c>
      <c r="H615" s="37">
        <f t="shared" si="264"/>
        <v>6.1396523378239563</v>
      </c>
      <c r="I615" s="37">
        <f t="shared" si="264"/>
        <v>7.1576330563803978</v>
      </c>
      <c r="J615" s="37">
        <f t="shared" si="264"/>
        <v>8.9688529545613616</v>
      </c>
      <c r="K615" s="37">
        <f t="shared" si="264"/>
        <v>9.1307603118513629</v>
      </c>
      <c r="L615" s="37">
        <f t="shared" si="264"/>
        <v>10.437543161478603</v>
      </c>
      <c r="M615" s="37">
        <f t="shared" si="264"/>
        <v>10.908837485520301</v>
      </c>
      <c r="N615" s="37">
        <f t="shared" si="264"/>
        <v>8.7915761778840711</v>
      </c>
      <c r="O615" s="37">
        <f t="shared" si="264"/>
        <v>9.8347083349322642</v>
      </c>
      <c r="P615" s="37">
        <f t="shared" si="264"/>
        <v>9.9578296696331989</v>
      </c>
      <c r="Q615" s="37">
        <f t="shared" si="264"/>
        <v>12.5753300515221</v>
      </c>
      <c r="R615" s="37">
        <f t="shared" si="264"/>
        <v>14.514843880035137</v>
      </c>
      <c r="S615" s="37">
        <f t="shared" si="264"/>
        <v>16.496686545028027</v>
      </c>
      <c r="T615" s="37">
        <f t="shared" si="264"/>
        <v>18.669559629611687</v>
      </c>
      <c r="U615" s="37">
        <f t="shared" si="264"/>
        <v>18.144787625928178</v>
      </c>
      <c r="V615" s="37">
        <f t="shared" si="264"/>
        <v>17.585001156712938</v>
      </c>
      <c r="W615" s="37">
        <f t="shared" si="264"/>
        <v>17.59548714029399</v>
      </c>
      <c r="X615" s="37">
        <f t="shared" si="264"/>
        <v>18.139844687171966</v>
      </c>
      <c r="Y615" s="37">
        <f t="shared" si="264"/>
        <v>19.967186562038233</v>
      </c>
      <c r="Z615" s="37">
        <f t="shared" si="264"/>
        <v>17.98588896129494</v>
      </c>
      <c r="AA615" s="37">
        <f t="shared" si="264"/>
        <v>16.704876181786009</v>
      </c>
      <c r="AB615" s="37">
        <f t="shared" si="264"/>
        <v>17.356330118156823</v>
      </c>
      <c r="AC615" s="37">
        <f t="shared" si="264"/>
        <v>17.260713761163146</v>
      </c>
      <c r="AD615" s="37">
        <f t="shared" si="264"/>
        <v>16.710139889975736</v>
      </c>
      <c r="AE615" s="37">
        <f t="shared" si="264"/>
        <v>17.021675299080052</v>
      </c>
    </row>
    <row r="616" spans="1:31" x14ac:dyDescent="0.2">
      <c r="A616" s="9" t="s">
        <v>477</v>
      </c>
      <c r="B616" s="4" t="s">
        <v>478</v>
      </c>
      <c r="C616" s="37">
        <f t="shared" ref="C616:AE616" si="265">+C536</f>
        <v>0</v>
      </c>
      <c r="D616" s="37">
        <f t="shared" si="265"/>
        <v>0</v>
      </c>
      <c r="E616" s="37">
        <f t="shared" si="265"/>
        <v>0</v>
      </c>
      <c r="F616" s="37">
        <f t="shared" si="265"/>
        <v>0</v>
      </c>
      <c r="G616" s="37">
        <f t="shared" si="265"/>
        <v>0</v>
      </c>
      <c r="H616" s="37">
        <f t="shared" si="265"/>
        <v>0</v>
      </c>
      <c r="I616" s="37">
        <f t="shared" si="265"/>
        <v>0</v>
      </c>
      <c r="J616" s="37">
        <f t="shared" si="265"/>
        <v>0</v>
      </c>
      <c r="K616" s="37">
        <f t="shared" si="265"/>
        <v>0</v>
      </c>
      <c r="L616" s="37">
        <f t="shared" si="265"/>
        <v>0</v>
      </c>
      <c r="M616" s="37">
        <f t="shared" si="265"/>
        <v>0</v>
      </c>
      <c r="N616" s="37">
        <f t="shared" si="265"/>
        <v>0</v>
      </c>
      <c r="O616" s="37">
        <f t="shared" si="265"/>
        <v>0</v>
      </c>
      <c r="P616" s="37">
        <f t="shared" si="265"/>
        <v>0</v>
      </c>
      <c r="Q616" s="37">
        <f t="shared" si="265"/>
        <v>0</v>
      </c>
      <c r="R616" s="37">
        <f t="shared" si="265"/>
        <v>0</v>
      </c>
      <c r="S616" s="37">
        <f t="shared" si="265"/>
        <v>0</v>
      </c>
      <c r="T616" s="37">
        <f t="shared" si="265"/>
        <v>0</v>
      </c>
      <c r="U616" s="37">
        <f t="shared" si="265"/>
        <v>0</v>
      </c>
      <c r="V616" s="37">
        <f t="shared" si="265"/>
        <v>0</v>
      </c>
      <c r="W616" s="37">
        <f t="shared" si="265"/>
        <v>0</v>
      </c>
      <c r="X616" s="37">
        <f t="shared" si="265"/>
        <v>0</v>
      </c>
      <c r="Y616" s="37">
        <f t="shared" si="265"/>
        <v>0</v>
      </c>
      <c r="Z616" s="37">
        <f t="shared" si="265"/>
        <v>0</v>
      </c>
      <c r="AA616" s="37">
        <f t="shared" si="265"/>
        <v>0</v>
      </c>
      <c r="AB616" s="37">
        <f t="shared" si="265"/>
        <v>0</v>
      </c>
      <c r="AC616" s="37">
        <f t="shared" si="265"/>
        <v>0</v>
      </c>
      <c r="AD616" s="37">
        <f t="shared" si="265"/>
        <v>0</v>
      </c>
      <c r="AE616" s="37">
        <f t="shared" si="265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6">+C545</f>
        <v>0.49157682413841075</v>
      </c>
      <c r="D619" s="36">
        <f t="shared" si="266"/>
        <v>0.48027535804475763</v>
      </c>
      <c r="E619" s="36">
        <f t="shared" si="266"/>
        <v>0.46677394021620555</v>
      </c>
      <c r="F619" s="36">
        <f t="shared" si="266"/>
        <v>0.4296592751539281</v>
      </c>
      <c r="G619" s="36">
        <f t="shared" si="266"/>
        <v>0.41534751262221004</v>
      </c>
      <c r="H619" s="36">
        <f t="shared" si="266"/>
        <v>0.40810723976313856</v>
      </c>
      <c r="I619" s="36">
        <f t="shared" si="266"/>
        <v>0.38278292131899749</v>
      </c>
      <c r="J619" s="36">
        <f t="shared" si="266"/>
        <v>0.37273301579590939</v>
      </c>
      <c r="K619" s="36">
        <f t="shared" si="266"/>
        <v>0.35769093891930237</v>
      </c>
      <c r="L619" s="36">
        <f t="shared" si="266"/>
        <v>0.31538274450187476</v>
      </c>
      <c r="M619" s="36">
        <f t="shared" si="266"/>
        <v>0.2928671796228276</v>
      </c>
      <c r="N619" s="36">
        <f t="shared" si="266"/>
        <v>0.28369526741992113</v>
      </c>
      <c r="O619" s="36">
        <f t="shared" si="266"/>
        <v>0.26924196589913574</v>
      </c>
      <c r="P619" s="36">
        <f t="shared" si="266"/>
        <v>0.25390493220194948</v>
      </c>
      <c r="Q619" s="36">
        <f t="shared" si="266"/>
        <v>0.23935996465476347</v>
      </c>
      <c r="R619" s="36">
        <f t="shared" si="266"/>
        <v>0.22212906828830847</v>
      </c>
      <c r="S619" s="36">
        <f t="shared" si="266"/>
        <v>0.1979033681254026</v>
      </c>
      <c r="T619" s="36">
        <f t="shared" si="266"/>
        <v>0.17453554562657569</v>
      </c>
      <c r="U619" s="36">
        <f t="shared" si="266"/>
        <v>0.16200889774701921</v>
      </c>
      <c r="V619" s="36">
        <f t="shared" si="266"/>
        <v>0.14829542093789552</v>
      </c>
      <c r="W619" s="36">
        <f t="shared" si="266"/>
        <v>0.13167104326814377</v>
      </c>
      <c r="X619" s="36">
        <f t="shared" si="266"/>
        <v>0.13367663805299368</v>
      </c>
      <c r="Y619" s="36">
        <f t="shared" si="266"/>
        <v>0.13149411894767019</v>
      </c>
      <c r="Z619" s="36">
        <f t="shared" si="266"/>
        <v>0.12958279521142091</v>
      </c>
      <c r="AA619" s="36">
        <f t="shared" si="266"/>
        <v>0.13192600971756674</v>
      </c>
      <c r="AB619" s="36">
        <f t="shared" si="266"/>
        <v>0.1322421024429056</v>
      </c>
      <c r="AC619" s="36">
        <f t="shared" si="266"/>
        <v>0.12903631252736805</v>
      </c>
      <c r="AD619" s="36">
        <f t="shared" si="266"/>
        <v>0.12840600484451001</v>
      </c>
      <c r="AE619" s="36">
        <f t="shared" si="266"/>
        <v>0.12754328363436604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7">+C554</f>
        <v>0</v>
      </c>
      <c r="D623" s="37">
        <f t="shared" si="267"/>
        <v>0</v>
      </c>
      <c r="E623" s="37">
        <f t="shared" si="267"/>
        <v>0</v>
      </c>
      <c r="F623" s="37">
        <f t="shared" si="267"/>
        <v>0</v>
      </c>
      <c r="G623" s="37">
        <f t="shared" si="267"/>
        <v>0</v>
      </c>
      <c r="H623" s="37">
        <f t="shared" si="267"/>
        <v>0</v>
      </c>
      <c r="I623" s="37">
        <f t="shared" si="267"/>
        <v>0</v>
      </c>
      <c r="J623" s="37">
        <f t="shared" si="267"/>
        <v>0</v>
      </c>
      <c r="K623" s="37">
        <f t="shared" si="267"/>
        <v>0</v>
      </c>
      <c r="L623" s="37">
        <f t="shared" si="267"/>
        <v>0</v>
      </c>
      <c r="M623" s="37">
        <f t="shared" si="267"/>
        <v>0</v>
      </c>
      <c r="N623" s="37">
        <f t="shared" si="267"/>
        <v>0</v>
      </c>
      <c r="O623" s="37">
        <f t="shared" si="267"/>
        <v>0</v>
      </c>
      <c r="P623" s="37">
        <f t="shared" si="267"/>
        <v>0</v>
      </c>
      <c r="Q623" s="37">
        <f t="shared" si="267"/>
        <v>0</v>
      </c>
      <c r="R623" s="37">
        <f t="shared" si="267"/>
        <v>0</v>
      </c>
      <c r="S623" s="37">
        <f t="shared" si="267"/>
        <v>0</v>
      </c>
      <c r="T623" s="37">
        <f t="shared" si="267"/>
        <v>0</v>
      </c>
      <c r="U623" s="37">
        <f t="shared" si="267"/>
        <v>0</v>
      </c>
      <c r="V623" s="37">
        <f t="shared" si="267"/>
        <v>0</v>
      </c>
      <c r="W623" s="37">
        <f t="shared" si="267"/>
        <v>0</v>
      </c>
      <c r="X623" s="37">
        <f t="shared" si="267"/>
        <v>0</v>
      </c>
      <c r="Y623" s="37">
        <f t="shared" si="267"/>
        <v>0</v>
      </c>
      <c r="Z623" s="37">
        <f t="shared" si="267"/>
        <v>0</v>
      </c>
      <c r="AA623" s="37">
        <f t="shared" si="267"/>
        <v>0</v>
      </c>
      <c r="AB623" s="37">
        <f t="shared" si="267"/>
        <v>0</v>
      </c>
      <c r="AC623" s="37">
        <f t="shared" si="267"/>
        <v>0</v>
      </c>
      <c r="AD623" s="37">
        <f t="shared" si="267"/>
        <v>0</v>
      </c>
      <c r="AE623" s="37">
        <f t="shared" si="26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68">+C625+C626+C627+C628+C629+C630+C631+C632</f>
        <v>3.4720505234277763E-2</v>
      </c>
      <c r="D624" s="28">
        <f t="shared" si="268"/>
        <v>0.15315939686169566</v>
      </c>
      <c r="E624" s="28">
        <f t="shared" si="268"/>
        <v>0.13638698469008656</v>
      </c>
      <c r="F624" s="28">
        <f t="shared" si="268"/>
        <v>0.1385818577356511</v>
      </c>
      <c r="G624" s="28">
        <f t="shared" si="268"/>
        <v>0.29956919867533782</v>
      </c>
      <c r="H624" s="28">
        <f t="shared" si="268"/>
        <v>5.6342856224309901E-2</v>
      </c>
      <c r="I624" s="28">
        <f t="shared" si="268"/>
        <v>3.4169547196770664E-2</v>
      </c>
      <c r="J624" s="28">
        <f t="shared" si="268"/>
        <v>4.9879446565633347E-2</v>
      </c>
      <c r="K624" s="28">
        <f t="shared" si="268"/>
        <v>3.4656948586944084E-2</v>
      </c>
      <c r="L624" s="28">
        <f t="shared" si="268"/>
        <v>9.8404638842176151E-2</v>
      </c>
      <c r="M624" s="28">
        <f t="shared" si="268"/>
        <v>6.542644074116355E-2</v>
      </c>
      <c r="N624" s="28">
        <f t="shared" si="268"/>
        <v>6.2063857862823812E-2</v>
      </c>
      <c r="O624" s="28">
        <f t="shared" si="268"/>
        <v>8.6106753990738152E-2</v>
      </c>
      <c r="P624" s="28">
        <f t="shared" si="268"/>
        <v>0.2332044719618192</v>
      </c>
      <c r="Q624" s="28">
        <f t="shared" si="268"/>
        <v>0.14757106847651857</v>
      </c>
      <c r="R624" s="28">
        <f t="shared" si="268"/>
        <v>0.14723344753503642</v>
      </c>
      <c r="S624" s="28">
        <f t="shared" si="268"/>
        <v>5.1198902051084225E-2</v>
      </c>
      <c r="T624" s="28">
        <f t="shared" si="268"/>
        <v>6.2679085364187939E-2</v>
      </c>
      <c r="U624" s="28">
        <f t="shared" si="268"/>
        <v>3.6918161525451229E-2</v>
      </c>
      <c r="V624" s="28">
        <f t="shared" si="268"/>
        <v>0.28989558702328544</v>
      </c>
      <c r="W624" s="28">
        <f t="shared" si="268"/>
        <v>0.32899914397800328</v>
      </c>
      <c r="X624" s="28">
        <f t="shared" si="268"/>
        <v>0.15711625453400646</v>
      </c>
      <c r="Y624" s="28">
        <f t="shared" si="268"/>
        <v>2.9354626098701764E-2</v>
      </c>
      <c r="Z624" s="28">
        <f t="shared" si="268"/>
        <v>2.1802770760397865E-2</v>
      </c>
      <c r="AA624" s="28">
        <f t="shared" si="268"/>
        <v>0.8142057520824838</v>
      </c>
      <c r="AB624" s="28">
        <f t="shared" si="268"/>
        <v>6.6530925291179377E-2</v>
      </c>
      <c r="AC624" s="28">
        <f t="shared" si="268"/>
        <v>5.8665101967190277E-2</v>
      </c>
      <c r="AD624" s="28">
        <f t="shared" si="268"/>
        <v>1.695780299023657</v>
      </c>
      <c r="AE624" s="28">
        <f t="shared" si="268"/>
        <v>6.4663545715412718E-2</v>
      </c>
    </row>
    <row r="625" spans="1:31" x14ac:dyDescent="0.2">
      <c r="A625" s="9" t="s">
        <v>549</v>
      </c>
      <c r="B625" s="4" t="s">
        <v>550</v>
      </c>
      <c r="C625" s="37">
        <f t="shared" ref="C625:AE625" si="269">+C556</f>
        <v>3.1829349960098466E-2</v>
      </c>
      <c r="D625" s="37">
        <f t="shared" si="269"/>
        <v>0.14465593195226456</v>
      </c>
      <c r="E625" s="37">
        <f t="shared" si="269"/>
        <v>0.12051259441214915</v>
      </c>
      <c r="F625" s="37">
        <f t="shared" si="269"/>
        <v>0.11615660825318902</v>
      </c>
      <c r="G625" s="37">
        <f t="shared" si="269"/>
        <v>0.28111971971305261</v>
      </c>
      <c r="H625" s="37">
        <f t="shared" si="269"/>
        <v>4.9235583458951529E-2</v>
      </c>
      <c r="I625" s="37">
        <f t="shared" si="269"/>
        <v>3.1112027461112954E-2</v>
      </c>
      <c r="J625" s="37">
        <f t="shared" si="269"/>
        <v>4.5523017036090282E-2</v>
      </c>
      <c r="K625" s="37">
        <f t="shared" si="269"/>
        <v>2.9934795726478891E-2</v>
      </c>
      <c r="L625" s="37">
        <f t="shared" si="269"/>
        <v>9.6202917142453381E-2</v>
      </c>
      <c r="M625" s="37">
        <f t="shared" si="269"/>
        <v>6.1894112398354219E-2</v>
      </c>
      <c r="N625" s="37">
        <f t="shared" si="269"/>
        <v>5.6991578092338173E-2</v>
      </c>
      <c r="O625" s="37">
        <f t="shared" si="269"/>
        <v>8.0993187505295272E-2</v>
      </c>
      <c r="P625" s="37">
        <f t="shared" si="269"/>
        <v>0.2208409942538192</v>
      </c>
      <c r="Q625" s="37">
        <f t="shared" si="269"/>
        <v>0.13729514337251858</v>
      </c>
      <c r="R625" s="37">
        <f t="shared" si="269"/>
        <v>0.13605961443903644</v>
      </c>
      <c r="S625" s="37">
        <f t="shared" si="269"/>
        <v>4.5195010063084226E-2</v>
      </c>
      <c r="T625" s="37">
        <f t="shared" si="269"/>
        <v>5.9610942580187939E-2</v>
      </c>
      <c r="U625" s="37">
        <f t="shared" si="269"/>
        <v>3.5425142381451231E-2</v>
      </c>
      <c r="V625" s="37">
        <f t="shared" si="269"/>
        <v>0.28445934087128544</v>
      </c>
      <c r="W625" s="37">
        <f t="shared" si="269"/>
        <v>0.30633886568600333</v>
      </c>
      <c r="X625" s="37">
        <f t="shared" si="269"/>
        <v>0.13755676880600648</v>
      </c>
      <c r="Y625" s="37">
        <f t="shared" si="269"/>
        <v>2.4220319226701762E-2</v>
      </c>
      <c r="Z625" s="37">
        <f t="shared" si="269"/>
        <v>1.8196652024397866E-2</v>
      </c>
      <c r="AA625" s="37">
        <f t="shared" si="269"/>
        <v>0.77512017613848383</v>
      </c>
      <c r="AB625" s="37">
        <f t="shared" si="269"/>
        <v>6.0113504919179377E-2</v>
      </c>
      <c r="AC625" s="37">
        <f t="shared" si="269"/>
        <v>5.1212950779190275E-2</v>
      </c>
      <c r="AD625" s="37">
        <f t="shared" si="269"/>
        <v>1.587114017207657</v>
      </c>
      <c r="AE625" s="37">
        <f t="shared" si="269"/>
        <v>5.8125403572212714E-2</v>
      </c>
    </row>
    <row r="626" spans="1:31" x14ac:dyDescent="0.2">
      <c r="A626" s="9" t="s">
        <v>668</v>
      </c>
      <c r="B626" s="4" t="s">
        <v>639</v>
      </c>
      <c r="C626" s="37">
        <f t="shared" ref="C626:AE626" si="270">+C559</f>
        <v>1.5794420217929759E-4</v>
      </c>
      <c r="D626" s="37">
        <f t="shared" si="270"/>
        <v>1.7206929343110465E-4</v>
      </c>
      <c r="E626" s="37">
        <f t="shared" si="270"/>
        <v>3.1010995793740126E-4</v>
      </c>
      <c r="F626" s="37">
        <f t="shared" si="270"/>
        <v>1.4779981846209058E-4</v>
      </c>
      <c r="G626" s="37">
        <f t="shared" si="270"/>
        <v>1.8683643428526659E-4</v>
      </c>
      <c r="H626" s="37">
        <f t="shared" si="270"/>
        <v>1.0247111653583693E-3</v>
      </c>
      <c r="I626" s="37">
        <f t="shared" si="270"/>
        <v>2.5566415165770843E-4</v>
      </c>
      <c r="J626" s="37">
        <f t="shared" si="270"/>
        <v>1.5897148154306532E-4</v>
      </c>
      <c r="K626" s="37">
        <f t="shared" si="270"/>
        <v>8.3209628465190895E-5</v>
      </c>
      <c r="L626" s="37">
        <f t="shared" si="270"/>
        <v>1.4253501172278065E-4</v>
      </c>
      <c r="M626" s="37">
        <f t="shared" si="270"/>
        <v>2.8609730280932923E-4</v>
      </c>
      <c r="N626" s="37">
        <f t="shared" si="270"/>
        <v>1.5422031448563924E-4</v>
      </c>
      <c r="O626" s="37">
        <f t="shared" si="270"/>
        <v>1.7527954144287892E-4</v>
      </c>
      <c r="P626" s="37">
        <f t="shared" si="270"/>
        <v>4.9243950000000007E-4</v>
      </c>
      <c r="Q626" s="37">
        <f t="shared" si="270"/>
        <v>1.0546200000000001E-4</v>
      </c>
      <c r="R626" s="37">
        <f t="shared" si="270"/>
        <v>4.5076500000000011E-4</v>
      </c>
      <c r="S626" s="37">
        <f t="shared" si="270"/>
        <v>6.5488500000000002E-5</v>
      </c>
      <c r="T626" s="37">
        <f t="shared" si="270"/>
        <v>2.7216000000000002E-5</v>
      </c>
      <c r="U626" s="37">
        <f t="shared" si="270"/>
        <v>1.9765619999999998E-4</v>
      </c>
      <c r="V626" s="37">
        <f t="shared" si="270"/>
        <v>3.0107699999999996E-4</v>
      </c>
      <c r="W626" s="37">
        <f t="shared" si="270"/>
        <v>3.2131890000000005E-4</v>
      </c>
      <c r="X626" s="37">
        <f t="shared" si="270"/>
        <v>5.4432000000000005E-4</v>
      </c>
      <c r="Y626" s="37">
        <f t="shared" si="270"/>
        <v>2.195991E-3</v>
      </c>
      <c r="Z626" s="37">
        <f t="shared" si="270"/>
        <v>1.6669800000000004E-4</v>
      </c>
      <c r="AA626" s="37">
        <f t="shared" si="270"/>
        <v>7.3789380000000016E-4</v>
      </c>
      <c r="AB626" s="37">
        <f t="shared" si="270"/>
        <v>7.7735700000000022E-5</v>
      </c>
      <c r="AC626" s="37">
        <f t="shared" si="270"/>
        <v>8.5611330000000003E-4</v>
      </c>
      <c r="AD626" s="37">
        <f t="shared" si="270"/>
        <v>7.9946999999999999E-5</v>
      </c>
      <c r="AE626" s="37">
        <f t="shared" si="270"/>
        <v>9.0323100000000003E-5</v>
      </c>
    </row>
    <row r="627" spans="1:31" x14ac:dyDescent="0.2">
      <c r="A627" s="9" t="s">
        <v>678</v>
      </c>
      <c r="B627" s="4" t="s">
        <v>645</v>
      </c>
      <c r="C627" s="37">
        <f t="shared" ref="C627:AE627" si="271">+C562</f>
        <v>2.7332110720000003E-3</v>
      </c>
      <c r="D627" s="37">
        <f t="shared" si="271"/>
        <v>8.3313956159999977E-3</v>
      </c>
      <c r="E627" s="37">
        <f t="shared" si="271"/>
        <v>1.5564280320000002E-2</v>
      </c>
      <c r="F627" s="37">
        <f t="shared" si="271"/>
        <v>2.2277449663999995E-2</v>
      </c>
      <c r="G627" s="37">
        <f t="shared" si="271"/>
        <v>1.8262642528E-2</v>
      </c>
      <c r="H627" s="37">
        <f t="shared" si="271"/>
        <v>6.0825616000000013E-3</v>
      </c>
      <c r="I627" s="37">
        <f t="shared" si="271"/>
        <v>2.8018555840000005E-3</v>
      </c>
      <c r="J627" s="37">
        <f t="shared" si="271"/>
        <v>4.1974580480000009E-3</v>
      </c>
      <c r="K627" s="37">
        <f t="shared" si="271"/>
        <v>4.6389432320000012E-3</v>
      </c>
      <c r="L627" s="37">
        <f t="shared" si="271"/>
        <v>2.059186688E-3</v>
      </c>
      <c r="M627" s="37">
        <f t="shared" si="271"/>
        <v>3.246231039999999E-3</v>
      </c>
      <c r="N627" s="37">
        <f t="shared" si="271"/>
        <v>4.9180594560000006E-3</v>
      </c>
      <c r="O627" s="37">
        <f t="shared" si="271"/>
        <v>4.9382869439999989E-3</v>
      </c>
      <c r="P627" s="37">
        <f t="shared" si="271"/>
        <v>1.1871038207999998E-2</v>
      </c>
      <c r="Q627" s="37">
        <f t="shared" si="271"/>
        <v>1.0170463103999997E-2</v>
      </c>
      <c r="R627" s="37">
        <f t="shared" si="271"/>
        <v>1.0723068096000002E-2</v>
      </c>
      <c r="S627" s="37">
        <f t="shared" si="271"/>
        <v>5.9384034879999999E-3</v>
      </c>
      <c r="T627" s="37">
        <f t="shared" si="271"/>
        <v>3.0409267839999993E-3</v>
      </c>
      <c r="U627" s="37">
        <f t="shared" si="271"/>
        <v>1.2953629439999999E-3</v>
      </c>
      <c r="V627" s="37">
        <f t="shared" si="271"/>
        <v>5.1351691519999996E-3</v>
      </c>
      <c r="W627" s="37">
        <f t="shared" si="271"/>
        <v>2.2338959392E-2</v>
      </c>
      <c r="X627" s="37">
        <f t="shared" si="271"/>
        <v>1.9015165727999998E-2</v>
      </c>
      <c r="Y627" s="37">
        <f t="shared" si="271"/>
        <v>2.9383158719999995E-3</v>
      </c>
      <c r="Z627" s="37">
        <f t="shared" si="271"/>
        <v>3.439420736E-3</v>
      </c>
      <c r="AA627" s="37">
        <f t="shared" si="271"/>
        <v>3.8347682144E-2</v>
      </c>
      <c r="AB627" s="37">
        <f t="shared" si="271"/>
        <v>6.3396846720000007E-3</v>
      </c>
      <c r="AC627" s="37">
        <f t="shared" si="271"/>
        <v>6.5960378879999998E-3</v>
      </c>
      <c r="AD627" s="37">
        <f t="shared" si="271"/>
        <v>0.10858633481600001</v>
      </c>
      <c r="AE627" s="37">
        <f t="shared" si="271"/>
        <v>6.4478190431999996E-3</v>
      </c>
    </row>
    <row r="628" spans="1:31" x14ac:dyDescent="0.2">
      <c r="A628" s="9" t="s">
        <v>688</v>
      </c>
      <c r="B628" s="4" t="s">
        <v>651</v>
      </c>
      <c r="C628" s="37">
        <f t="shared" ref="C628:AE628" si="272">+C565</f>
        <v>0</v>
      </c>
      <c r="D628" s="37">
        <f t="shared" si="272"/>
        <v>0</v>
      </c>
      <c r="E628" s="37">
        <f t="shared" si="272"/>
        <v>0</v>
      </c>
      <c r="F628" s="37">
        <f t="shared" si="272"/>
        <v>0</v>
      </c>
      <c r="G628" s="37">
        <f t="shared" si="272"/>
        <v>0</v>
      </c>
      <c r="H628" s="37">
        <f t="shared" si="272"/>
        <v>0</v>
      </c>
      <c r="I628" s="37">
        <f t="shared" si="272"/>
        <v>0</v>
      </c>
      <c r="J628" s="37">
        <f t="shared" si="272"/>
        <v>0</v>
      </c>
      <c r="K628" s="37">
        <f t="shared" si="272"/>
        <v>0</v>
      </c>
      <c r="L628" s="37">
        <f t="shared" si="272"/>
        <v>0</v>
      </c>
      <c r="M628" s="37">
        <f t="shared" si="272"/>
        <v>0</v>
      </c>
      <c r="N628" s="37">
        <f t="shared" si="272"/>
        <v>0</v>
      </c>
      <c r="O628" s="37">
        <f t="shared" si="272"/>
        <v>0</v>
      </c>
      <c r="P628" s="37">
        <f t="shared" si="272"/>
        <v>0</v>
      </c>
      <c r="Q628" s="37">
        <f t="shared" si="272"/>
        <v>0</v>
      </c>
      <c r="R628" s="37">
        <f t="shared" si="272"/>
        <v>0</v>
      </c>
      <c r="S628" s="37">
        <f t="shared" si="272"/>
        <v>0</v>
      </c>
      <c r="T628" s="37">
        <f t="shared" si="272"/>
        <v>0</v>
      </c>
      <c r="U628" s="37">
        <f t="shared" si="272"/>
        <v>0</v>
      </c>
      <c r="V628" s="37">
        <f t="shared" si="272"/>
        <v>0</v>
      </c>
      <c r="W628" s="37">
        <f t="shared" si="272"/>
        <v>0</v>
      </c>
      <c r="X628" s="37">
        <f t="shared" si="272"/>
        <v>0</v>
      </c>
      <c r="Y628" s="37">
        <f t="shared" si="272"/>
        <v>0</v>
      </c>
      <c r="Z628" s="37">
        <f t="shared" si="272"/>
        <v>0</v>
      </c>
      <c r="AA628" s="37">
        <f t="shared" si="272"/>
        <v>0</v>
      </c>
      <c r="AB628" s="37">
        <f t="shared" si="272"/>
        <v>0</v>
      </c>
      <c r="AC628" s="37">
        <f t="shared" si="272"/>
        <v>0</v>
      </c>
      <c r="AD628" s="37">
        <f t="shared" si="272"/>
        <v>0</v>
      </c>
      <c r="AE628" s="37">
        <f t="shared" si="27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3">+C568</f>
        <v>0</v>
      </c>
      <c r="D629" s="37">
        <f t="shared" si="273"/>
        <v>0</v>
      </c>
      <c r="E629" s="37">
        <f t="shared" si="273"/>
        <v>0</v>
      </c>
      <c r="F629" s="37">
        <f t="shared" si="273"/>
        <v>0</v>
      </c>
      <c r="G629" s="37">
        <f t="shared" si="273"/>
        <v>0</v>
      </c>
      <c r="H629" s="37">
        <f t="shared" si="273"/>
        <v>0</v>
      </c>
      <c r="I629" s="37">
        <f t="shared" si="273"/>
        <v>0</v>
      </c>
      <c r="J629" s="37">
        <f t="shared" si="273"/>
        <v>0</v>
      </c>
      <c r="K629" s="37">
        <f t="shared" si="273"/>
        <v>0</v>
      </c>
      <c r="L629" s="37">
        <f t="shared" si="273"/>
        <v>0</v>
      </c>
      <c r="M629" s="37">
        <f t="shared" si="273"/>
        <v>0</v>
      </c>
      <c r="N629" s="37">
        <f t="shared" si="273"/>
        <v>0</v>
      </c>
      <c r="O629" s="37">
        <f t="shared" si="273"/>
        <v>0</v>
      </c>
      <c r="P629" s="37">
        <f t="shared" si="273"/>
        <v>0</v>
      </c>
      <c r="Q629" s="37">
        <f t="shared" si="273"/>
        <v>0</v>
      </c>
      <c r="R629" s="37">
        <f t="shared" si="273"/>
        <v>0</v>
      </c>
      <c r="S629" s="37">
        <f t="shared" si="273"/>
        <v>0</v>
      </c>
      <c r="T629" s="37">
        <f t="shared" si="273"/>
        <v>0</v>
      </c>
      <c r="U629" s="37">
        <f t="shared" si="273"/>
        <v>0</v>
      </c>
      <c r="V629" s="37">
        <f t="shared" si="273"/>
        <v>0</v>
      </c>
      <c r="W629" s="37">
        <f t="shared" si="273"/>
        <v>0</v>
      </c>
      <c r="X629" s="37">
        <f t="shared" si="273"/>
        <v>0</v>
      </c>
      <c r="Y629" s="37">
        <f t="shared" si="273"/>
        <v>0</v>
      </c>
      <c r="Z629" s="37">
        <f t="shared" si="273"/>
        <v>0</v>
      </c>
      <c r="AA629" s="37">
        <f t="shared" si="273"/>
        <v>0</v>
      </c>
      <c r="AB629" s="37">
        <f t="shared" si="273"/>
        <v>0</v>
      </c>
      <c r="AC629" s="37">
        <f t="shared" si="273"/>
        <v>0</v>
      </c>
      <c r="AD629" s="37">
        <f t="shared" si="273"/>
        <v>0</v>
      </c>
      <c r="AE629" s="37">
        <f t="shared" si="27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4">+C571</f>
        <v>0</v>
      </c>
      <c r="D630" s="37">
        <f t="shared" si="274"/>
        <v>0</v>
      </c>
      <c r="E630" s="37">
        <f t="shared" si="274"/>
        <v>0</v>
      </c>
      <c r="F630" s="37">
        <f t="shared" si="274"/>
        <v>0</v>
      </c>
      <c r="G630" s="37">
        <f t="shared" si="274"/>
        <v>0</v>
      </c>
      <c r="H630" s="37">
        <f t="shared" si="274"/>
        <v>0</v>
      </c>
      <c r="I630" s="37">
        <f t="shared" si="274"/>
        <v>0</v>
      </c>
      <c r="J630" s="37">
        <f t="shared" si="274"/>
        <v>0</v>
      </c>
      <c r="K630" s="37">
        <f t="shared" si="274"/>
        <v>0</v>
      </c>
      <c r="L630" s="37">
        <f t="shared" si="274"/>
        <v>0</v>
      </c>
      <c r="M630" s="37">
        <f t="shared" si="274"/>
        <v>0</v>
      </c>
      <c r="N630" s="37">
        <f t="shared" si="274"/>
        <v>0</v>
      </c>
      <c r="O630" s="37">
        <f t="shared" si="274"/>
        <v>0</v>
      </c>
      <c r="P630" s="37">
        <f t="shared" si="274"/>
        <v>0</v>
      </c>
      <c r="Q630" s="37">
        <f t="shared" si="274"/>
        <v>0</v>
      </c>
      <c r="R630" s="37">
        <f t="shared" si="274"/>
        <v>0</v>
      </c>
      <c r="S630" s="37">
        <f t="shared" si="274"/>
        <v>0</v>
      </c>
      <c r="T630" s="37">
        <f t="shared" si="274"/>
        <v>0</v>
      </c>
      <c r="U630" s="37">
        <f t="shared" si="274"/>
        <v>0</v>
      </c>
      <c r="V630" s="37">
        <f t="shared" si="274"/>
        <v>0</v>
      </c>
      <c r="W630" s="37">
        <f t="shared" si="274"/>
        <v>0</v>
      </c>
      <c r="X630" s="37">
        <f t="shared" si="274"/>
        <v>0</v>
      </c>
      <c r="Y630" s="37">
        <f t="shared" si="274"/>
        <v>0</v>
      </c>
      <c r="Z630" s="37">
        <f t="shared" si="274"/>
        <v>0</v>
      </c>
      <c r="AA630" s="37">
        <f t="shared" si="274"/>
        <v>0</v>
      </c>
      <c r="AB630" s="37">
        <f t="shared" si="274"/>
        <v>0</v>
      </c>
      <c r="AC630" s="37">
        <f t="shared" si="274"/>
        <v>0</v>
      </c>
      <c r="AD630" s="37">
        <f t="shared" si="274"/>
        <v>0</v>
      </c>
      <c r="AE630" s="37">
        <f t="shared" si="27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5">+C634+C635+C636+C637+C638</f>
        <v>17.905509818014188</v>
      </c>
      <c r="D633" s="28">
        <f t="shared" si="275"/>
        <v>18.879593499845587</v>
      </c>
      <c r="E633" s="28">
        <f t="shared" si="275"/>
        <v>21.757804980446355</v>
      </c>
      <c r="F633" s="28">
        <f t="shared" si="275"/>
        <v>24.387962164274967</v>
      </c>
      <c r="G633" s="28">
        <f t="shared" si="275"/>
        <v>27.053033851082862</v>
      </c>
      <c r="H633" s="28">
        <f t="shared" si="275"/>
        <v>29.365206327352308</v>
      </c>
      <c r="I633" s="28">
        <f t="shared" si="275"/>
        <v>31.642077520074572</v>
      </c>
      <c r="J633" s="28">
        <f t="shared" si="275"/>
        <v>35.777289958891487</v>
      </c>
      <c r="K633" s="28">
        <f t="shared" si="275"/>
        <v>40.18730987696258</v>
      </c>
      <c r="L633" s="28">
        <f t="shared" si="275"/>
        <v>43.996422302675199</v>
      </c>
      <c r="M633" s="28">
        <f t="shared" si="275"/>
        <v>47.645298350381118</v>
      </c>
      <c r="N633" s="28">
        <f t="shared" si="275"/>
        <v>62.764806266769142</v>
      </c>
      <c r="O633" s="28">
        <f t="shared" si="275"/>
        <v>72.016631120542229</v>
      </c>
      <c r="P633" s="28">
        <f t="shared" si="275"/>
        <v>75.577587536747927</v>
      </c>
      <c r="Q633" s="28">
        <f t="shared" si="275"/>
        <v>80.245784704902832</v>
      </c>
      <c r="R633" s="28">
        <f t="shared" si="275"/>
        <v>85.842943375673855</v>
      </c>
      <c r="S633" s="28">
        <f t="shared" si="275"/>
        <v>93.606491703805688</v>
      </c>
      <c r="T633" s="28">
        <f t="shared" si="275"/>
        <v>85.494341084001789</v>
      </c>
      <c r="U633" s="28">
        <f t="shared" si="275"/>
        <v>74.814913101829745</v>
      </c>
      <c r="V633" s="28">
        <f t="shared" si="275"/>
        <v>64.314133979361657</v>
      </c>
      <c r="W633" s="28">
        <f t="shared" si="275"/>
        <v>67.515900747082867</v>
      </c>
      <c r="X633" s="28">
        <f t="shared" si="275"/>
        <v>71.03142757982215</v>
      </c>
      <c r="Y633" s="28">
        <f t="shared" si="275"/>
        <v>72.418021987560905</v>
      </c>
      <c r="Z633" s="28">
        <f t="shared" si="275"/>
        <v>78.924387359655569</v>
      </c>
      <c r="AA633" s="28">
        <f t="shared" si="275"/>
        <v>79.052575165739682</v>
      </c>
      <c r="AB633" s="28">
        <f t="shared" si="275"/>
        <v>92.919057408887738</v>
      </c>
      <c r="AC633" s="28">
        <f t="shared" si="275"/>
        <v>98.606075122713207</v>
      </c>
      <c r="AD633" s="28">
        <f t="shared" si="275"/>
        <v>106.21377246305005</v>
      </c>
      <c r="AE633" s="28">
        <f t="shared" si="275"/>
        <v>114.37610590251978</v>
      </c>
    </row>
    <row r="634" spans="1:31" x14ac:dyDescent="0.2">
      <c r="A634" s="9" t="s">
        <v>723</v>
      </c>
      <c r="B634" s="4" t="s">
        <v>724</v>
      </c>
      <c r="C634" s="37">
        <f t="shared" ref="C634:AE634" si="276">+C577</f>
        <v>15.276022581258287</v>
      </c>
      <c r="D634" s="37">
        <f t="shared" si="276"/>
        <v>15.732331265182669</v>
      </c>
      <c r="E634" s="37">
        <f t="shared" si="276"/>
        <v>18.13129889124037</v>
      </c>
      <c r="F634" s="37">
        <f t="shared" si="276"/>
        <v>20.668212470017892</v>
      </c>
      <c r="G634" s="37">
        <f t="shared" si="276"/>
        <v>23.181664179508417</v>
      </c>
      <c r="H634" s="37">
        <f t="shared" si="276"/>
        <v>25.685575821923671</v>
      </c>
      <c r="I634" s="37">
        <f t="shared" si="276"/>
        <v>28.256534558996631</v>
      </c>
      <c r="J634" s="37">
        <f t="shared" si="276"/>
        <v>32.119572682034217</v>
      </c>
      <c r="K634" s="37">
        <f t="shared" si="276"/>
        <v>36.29070990050635</v>
      </c>
      <c r="L634" s="37">
        <f t="shared" si="276"/>
        <v>40.397723042631625</v>
      </c>
      <c r="M634" s="37">
        <f t="shared" si="276"/>
        <v>44.298873444038485</v>
      </c>
      <c r="N634" s="37">
        <f t="shared" si="276"/>
        <v>48.164213022318236</v>
      </c>
      <c r="O634" s="37">
        <f t="shared" si="276"/>
        <v>52.100328133297076</v>
      </c>
      <c r="P634" s="37">
        <f t="shared" si="276"/>
        <v>55.736403350259188</v>
      </c>
      <c r="Q634" s="37">
        <f t="shared" si="276"/>
        <v>59.633619891909959</v>
      </c>
      <c r="R634" s="37">
        <f t="shared" si="276"/>
        <v>63.695051957000047</v>
      </c>
      <c r="S634" s="37">
        <f t="shared" si="276"/>
        <v>67.952867563560005</v>
      </c>
      <c r="T634" s="37">
        <f t="shared" si="276"/>
        <v>58.983369663134411</v>
      </c>
      <c r="U634" s="37">
        <f t="shared" si="276"/>
        <v>50.126713969000448</v>
      </c>
      <c r="V634" s="37">
        <f t="shared" si="276"/>
        <v>40.844014568991717</v>
      </c>
      <c r="W634" s="37">
        <f t="shared" si="276"/>
        <v>40.747427138682276</v>
      </c>
      <c r="X634" s="37">
        <f t="shared" si="276"/>
        <v>43.400114331540365</v>
      </c>
      <c r="Y634" s="37">
        <f t="shared" si="276"/>
        <v>45.155539759294669</v>
      </c>
      <c r="Z634" s="37">
        <f t="shared" si="276"/>
        <v>49.170790849451713</v>
      </c>
      <c r="AA634" s="37">
        <f t="shared" si="276"/>
        <v>45.993104048609162</v>
      </c>
      <c r="AB634" s="37">
        <f t="shared" si="276"/>
        <v>56.059018944337566</v>
      </c>
      <c r="AC634" s="37">
        <f t="shared" si="276"/>
        <v>59.671746237349524</v>
      </c>
      <c r="AD634" s="37">
        <f t="shared" si="276"/>
        <v>69.711432139285648</v>
      </c>
      <c r="AE634" s="37">
        <f t="shared" si="276"/>
        <v>78.63617032062858</v>
      </c>
    </row>
    <row r="635" spans="1:31" x14ac:dyDescent="0.2">
      <c r="A635" s="9" t="s">
        <v>728</v>
      </c>
      <c r="B635" s="4" t="s">
        <v>729</v>
      </c>
      <c r="C635" s="37">
        <f t="shared" ref="C635:AE636" si="277">+C578</f>
        <v>0.36</v>
      </c>
      <c r="D635" s="37">
        <f t="shared" si="277"/>
        <v>0.36</v>
      </c>
      <c r="E635" s="37">
        <f t="shared" si="277"/>
        <v>0.36</v>
      </c>
      <c r="F635" s="37">
        <f t="shared" si="277"/>
        <v>0.36</v>
      </c>
      <c r="G635" s="37">
        <f t="shared" si="277"/>
        <v>0.36</v>
      </c>
      <c r="H635" s="37">
        <f t="shared" si="277"/>
        <v>0.36</v>
      </c>
      <c r="I635" s="37">
        <f t="shared" si="277"/>
        <v>0.36</v>
      </c>
      <c r="J635" s="37">
        <f t="shared" si="277"/>
        <v>0.40799999999999997</v>
      </c>
      <c r="K635" s="37">
        <f t="shared" si="277"/>
        <v>0.40799999999999997</v>
      </c>
      <c r="L635" s="37">
        <f t="shared" si="277"/>
        <v>0.40799999999999997</v>
      </c>
      <c r="M635" s="37">
        <f t="shared" si="277"/>
        <v>0.43</v>
      </c>
      <c r="N635" s="37">
        <f t="shared" si="277"/>
        <v>0.43000000000000005</v>
      </c>
      <c r="O635" s="37">
        <f t="shared" si="277"/>
        <v>0.43583999999999995</v>
      </c>
      <c r="P635" s="37">
        <f t="shared" si="277"/>
        <v>0.43583999999999995</v>
      </c>
      <c r="Q635" s="37">
        <f t="shared" si="277"/>
        <v>0.43583999999999995</v>
      </c>
      <c r="R635" s="37">
        <f t="shared" si="277"/>
        <v>0.41383999999999993</v>
      </c>
      <c r="S635" s="37">
        <f t="shared" si="277"/>
        <v>0.42609351600000001</v>
      </c>
      <c r="T635" s="37">
        <f t="shared" si="277"/>
        <v>0.42609351600000001</v>
      </c>
      <c r="U635" s="37">
        <f t="shared" si="277"/>
        <v>0.42609351599999995</v>
      </c>
      <c r="V635" s="37">
        <f t="shared" si="277"/>
        <v>0.42609351599999989</v>
      </c>
      <c r="W635" s="37">
        <f t="shared" si="277"/>
        <v>0.53574151600000008</v>
      </c>
      <c r="X635" s="37">
        <f t="shared" si="277"/>
        <v>0.53402551600000014</v>
      </c>
      <c r="Y635" s="37">
        <f t="shared" si="277"/>
        <v>0.35709751599999995</v>
      </c>
      <c r="Z635" s="37">
        <f t="shared" si="277"/>
        <v>0.64334951600000012</v>
      </c>
      <c r="AA635" s="37">
        <f t="shared" si="277"/>
        <v>0.49935915600000008</v>
      </c>
      <c r="AB635" s="37">
        <f t="shared" si="277"/>
        <v>0.56556488000000005</v>
      </c>
      <c r="AC635" s="37">
        <f t="shared" si="277"/>
        <v>0.58334175999999904</v>
      </c>
      <c r="AD635" s="37">
        <f t="shared" si="277"/>
        <v>0.59150971999999968</v>
      </c>
      <c r="AE635" s="37">
        <f t="shared" si="277"/>
        <v>0.66945559999999982</v>
      </c>
    </row>
    <row r="636" spans="1:31" x14ac:dyDescent="0.2">
      <c r="A636" s="9" t="s">
        <v>730</v>
      </c>
      <c r="B636" s="4" t="s">
        <v>731</v>
      </c>
      <c r="C636" s="37">
        <f t="shared" si="277"/>
        <v>3.7818690581042976E-3</v>
      </c>
      <c r="D636" s="37">
        <f t="shared" si="277"/>
        <v>3.8954216099565796E-3</v>
      </c>
      <c r="E636" s="37">
        <f t="shared" si="277"/>
        <v>4.1344130693713402E-3</v>
      </c>
      <c r="F636" s="37">
        <f t="shared" si="277"/>
        <v>4.2282437502145593E-3</v>
      </c>
      <c r="G636" s="37">
        <f t="shared" si="277"/>
        <v>4.2955036398496047E-3</v>
      </c>
      <c r="H636" s="37">
        <f t="shared" si="277"/>
        <v>4.4339235065616912E-3</v>
      </c>
      <c r="I636" s="37">
        <f t="shared" si="277"/>
        <v>4.5774891228104447E-3</v>
      </c>
      <c r="J636" s="37">
        <f t="shared" si="277"/>
        <v>4.709244973577751E-3</v>
      </c>
      <c r="K636" s="37">
        <f t="shared" si="277"/>
        <v>4.7821813017386409E-3</v>
      </c>
      <c r="L636" s="37">
        <f t="shared" si="277"/>
        <v>4.7586176804240458E-3</v>
      </c>
      <c r="M636" s="37">
        <f t="shared" si="277"/>
        <v>4.8508236656904288E-3</v>
      </c>
      <c r="N636" s="37">
        <f t="shared" si="277"/>
        <v>4.9228052064488291E-3</v>
      </c>
      <c r="O636" s="37">
        <f t="shared" si="277"/>
        <v>4.823995544492558E-3</v>
      </c>
      <c r="P636" s="37">
        <f t="shared" si="277"/>
        <v>4.9112057002040745E-3</v>
      </c>
      <c r="Q636" s="37">
        <f t="shared" si="277"/>
        <v>5.2025117851359588E-3</v>
      </c>
      <c r="R636" s="37">
        <f t="shared" si="277"/>
        <v>5.5244239181456867E-3</v>
      </c>
      <c r="S636" s="37">
        <f t="shared" si="277"/>
        <v>5.7175868946988144E-3</v>
      </c>
      <c r="T636" s="37">
        <f t="shared" si="277"/>
        <v>5.8955980834580549E-3</v>
      </c>
      <c r="U636" s="37">
        <f t="shared" si="277"/>
        <v>5.9577122382170307E-3</v>
      </c>
      <c r="V636" s="37">
        <f t="shared" si="277"/>
        <v>6.2692461911880767E-3</v>
      </c>
      <c r="W636" s="37">
        <f t="shared" si="277"/>
        <v>6.6103519090436836E-3</v>
      </c>
      <c r="X636" s="37">
        <f t="shared" si="277"/>
        <v>7.0934040506438123E-3</v>
      </c>
      <c r="Y636" s="37">
        <f t="shared" si="277"/>
        <v>7.5386444610884553E-3</v>
      </c>
      <c r="Z636" s="37">
        <f t="shared" si="277"/>
        <v>7.9055887356839147E-3</v>
      </c>
      <c r="AA636" s="37">
        <f t="shared" si="277"/>
        <v>8.0761161298591524E-3</v>
      </c>
      <c r="AB636" s="37">
        <f t="shared" si="277"/>
        <v>8.7808706536794245E-3</v>
      </c>
      <c r="AC636" s="37">
        <f t="shared" si="277"/>
        <v>8.4633121406199659E-3</v>
      </c>
      <c r="AD636" s="37">
        <f t="shared" si="277"/>
        <v>9.4064728938622177E-3</v>
      </c>
      <c r="AE636" s="37">
        <f t="shared" si="277"/>
        <v>9.6892902889609452E-3</v>
      </c>
    </row>
    <row r="637" spans="1:31" x14ac:dyDescent="0.2">
      <c r="A637" s="9" t="s">
        <v>736</v>
      </c>
      <c r="B637" s="4" t="s">
        <v>737</v>
      </c>
      <c r="C637" s="37">
        <f t="shared" ref="C637:AE637" si="278">+C580</f>
        <v>2.2657053676977994</v>
      </c>
      <c r="D637" s="37">
        <f t="shared" si="278"/>
        <v>2.7833668130529596</v>
      </c>
      <c r="E637" s="37">
        <f t="shared" si="278"/>
        <v>3.2623716761366128</v>
      </c>
      <c r="F637" s="37">
        <f t="shared" si="278"/>
        <v>3.3555214505068611</v>
      </c>
      <c r="G637" s="37">
        <f t="shared" si="278"/>
        <v>3.5070741679345963</v>
      </c>
      <c r="H637" s="37">
        <f t="shared" si="278"/>
        <v>3.3151965819220783</v>
      </c>
      <c r="I637" s="37">
        <f t="shared" si="278"/>
        <v>3.0209654719551313</v>
      </c>
      <c r="J637" s="37">
        <f t="shared" si="278"/>
        <v>3.2450080318836925</v>
      </c>
      <c r="K637" s="37">
        <f t="shared" si="278"/>
        <v>3.4838177951544895</v>
      </c>
      <c r="L637" s="37">
        <f t="shared" si="278"/>
        <v>3.1859406423631476</v>
      </c>
      <c r="M637" s="37">
        <f t="shared" si="278"/>
        <v>2.9115740826769421</v>
      </c>
      <c r="N637" s="37">
        <f t="shared" si="278"/>
        <v>14.165670439244456</v>
      </c>
      <c r="O637" s="37">
        <f t="shared" si="278"/>
        <v>19.475638991700656</v>
      </c>
      <c r="P637" s="37">
        <f t="shared" si="278"/>
        <v>19.400432980788537</v>
      </c>
      <c r="Q637" s="37">
        <f t="shared" si="278"/>
        <v>20.171122301207745</v>
      </c>
      <c r="R637" s="37">
        <f t="shared" si="278"/>
        <v>21.728526994755672</v>
      </c>
      <c r="S637" s="37">
        <f t="shared" si="278"/>
        <v>25.221813037350991</v>
      </c>
      <c r="T637" s="37">
        <f t="shared" si="278"/>
        <v>26.078982306783921</v>
      </c>
      <c r="U637" s="37">
        <f t="shared" si="278"/>
        <v>24.256147904591085</v>
      </c>
      <c r="V637" s="37">
        <f t="shared" si="278"/>
        <v>23.03775664817875</v>
      </c>
      <c r="W637" s="37">
        <f t="shared" si="278"/>
        <v>26.226121740491543</v>
      </c>
      <c r="X637" s="37">
        <f t="shared" si="278"/>
        <v>27.090194328231146</v>
      </c>
      <c r="Y637" s="37">
        <f t="shared" si="278"/>
        <v>26.897846067805144</v>
      </c>
      <c r="Z637" s="37">
        <f t="shared" si="278"/>
        <v>29.102341405468174</v>
      </c>
      <c r="AA637" s="37">
        <f t="shared" si="278"/>
        <v>32.552035845000667</v>
      </c>
      <c r="AB637" s="37">
        <f t="shared" si="278"/>
        <v>36.285692713896502</v>
      </c>
      <c r="AC637" s="37">
        <f t="shared" si="278"/>
        <v>38.342523813223075</v>
      </c>
      <c r="AD637" s="37">
        <f t="shared" si="278"/>
        <v>35.901424130870531</v>
      </c>
      <c r="AE637" s="37">
        <f t="shared" si="278"/>
        <v>35.060790691602236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79">+C642+C643</f>
        <v>0</v>
      </c>
      <c r="D641" s="21">
        <f t="shared" si="279"/>
        <v>0</v>
      </c>
      <c r="E641" s="21">
        <f t="shared" si="279"/>
        <v>0</v>
      </c>
      <c r="F641" s="21">
        <f t="shared" si="279"/>
        <v>0</v>
      </c>
      <c r="G641" s="21">
        <f t="shared" si="279"/>
        <v>0</v>
      </c>
      <c r="H641" s="21">
        <f t="shared" si="279"/>
        <v>0</v>
      </c>
      <c r="I641" s="21">
        <f t="shared" si="279"/>
        <v>0</v>
      </c>
      <c r="J641" s="21">
        <f t="shared" si="279"/>
        <v>0</v>
      </c>
      <c r="K641" s="21">
        <f t="shared" si="279"/>
        <v>0</v>
      </c>
      <c r="L641" s="21">
        <f t="shared" si="279"/>
        <v>0</v>
      </c>
      <c r="M641" s="21">
        <f t="shared" si="279"/>
        <v>0</v>
      </c>
      <c r="N641" s="21">
        <f t="shared" si="279"/>
        <v>0</v>
      </c>
      <c r="O641" s="21">
        <f t="shared" si="279"/>
        <v>0</v>
      </c>
      <c r="P641" s="21">
        <f t="shared" si="279"/>
        <v>0</v>
      </c>
      <c r="Q641" s="21">
        <f t="shared" si="279"/>
        <v>0</v>
      </c>
      <c r="R641" s="21">
        <f t="shared" si="279"/>
        <v>0</v>
      </c>
      <c r="S641" s="21">
        <f t="shared" si="279"/>
        <v>0</v>
      </c>
      <c r="T641" s="21">
        <f t="shared" si="279"/>
        <v>0</v>
      </c>
      <c r="U641" s="21">
        <f t="shared" si="279"/>
        <v>0</v>
      </c>
      <c r="V641" s="21">
        <f t="shared" si="279"/>
        <v>0</v>
      </c>
      <c r="W641" s="21">
        <f t="shared" si="279"/>
        <v>0</v>
      </c>
      <c r="X641" s="21">
        <f t="shared" si="279"/>
        <v>0</v>
      </c>
      <c r="Y641" s="21">
        <f t="shared" si="279"/>
        <v>0</v>
      </c>
      <c r="Z641" s="21">
        <f t="shared" si="279"/>
        <v>0</v>
      </c>
      <c r="AA641" s="21">
        <f t="shared" si="279"/>
        <v>0</v>
      </c>
      <c r="AB641" s="21">
        <f t="shared" si="279"/>
        <v>0</v>
      </c>
      <c r="AC641" s="21">
        <f t="shared" si="279"/>
        <v>0</v>
      </c>
      <c r="AD641" s="21">
        <f t="shared" si="279"/>
        <v>0</v>
      </c>
      <c r="AE641" s="21">
        <f t="shared" si="279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0">+C585</f>
        <v>0</v>
      </c>
      <c r="D642" s="37">
        <f t="shared" si="280"/>
        <v>0</v>
      </c>
      <c r="E642" s="37">
        <f t="shared" si="280"/>
        <v>0</v>
      </c>
      <c r="F642" s="37">
        <f t="shared" si="280"/>
        <v>0</v>
      </c>
      <c r="G642" s="37">
        <f t="shared" si="280"/>
        <v>0</v>
      </c>
      <c r="H642" s="37">
        <f t="shared" si="280"/>
        <v>0</v>
      </c>
      <c r="I642" s="37">
        <f t="shared" si="280"/>
        <v>0</v>
      </c>
      <c r="J642" s="37">
        <f t="shared" si="280"/>
        <v>0</v>
      </c>
      <c r="K642" s="37">
        <f t="shared" si="280"/>
        <v>0</v>
      </c>
      <c r="L642" s="37">
        <f t="shared" si="280"/>
        <v>0</v>
      </c>
      <c r="M642" s="37">
        <f t="shared" si="280"/>
        <v>0</v>
      </c>
      <c r="N642" s="37">
        <f t="shared" si="280"/>
        <v>0</v>
      </c>
      <c r="O642" s="37">
        <f t="shared" si="280"/>
        <v>0</v>
      </c>
      <c r="P642" s="37">
        <f t="shared" si="280"/>
        <v>0</v>
      </c>
      <c r="Q642" s="37">
        <f t="shared" si="280"/>
        <v>0</v>
      </c>
      <c r="R642" s="37">
        <f t="shared" si="280"/>
        <v>0</v>
      </c>
      <c r="S642" s="37">
        <f t="shared" si="280"/>
        <v>0</v>
      </c>
      <c r="T642" s="37">
        <f t="shared" si="280"/>
        <v>0</v>
      </c>
      <c r="U642" s="37">
        <f t="shared" si="280"/>
        <v>0</v>
      </c>
      <c r="V642" s="37">
        <f t="shared" si="280"/>
        <v>0</v>
      </c>
      <c r="W642" s="37">
        <f t="shared" si="280"/>
        <v>0</v>
      </c>
      <c r="X642" s="37">
        <f t="shared" si="280"/>
        <v>0</v>
      </c>
      <c r="Y642" s="37">
        <f t="shared" si="280"/>
        <v>0</v>
      </c>
      <c r="Z642" s="37">
        <f t="shared" si="280"/>
        <v>0</v>
      </c>
      <c r="AA642" s="37">
        <f t="shared" si="280"/>
        <v>0</v>
      </c>
      <c r="AB642" s="37">
        <f t="shared" si="280"/>
        <v>0</v>
      </c>
      <c r="AC642" s="37">
        <f t="shared" si="280"/>
        <v>0</v>
      </c>
      <c r="AD642" s="37">
        <f t="shared" si="280"/>
        <v>0</v>
      </c>
      <c r="AE642" s="37">
        <f t="shared" si="280"/>
        <v>0</v>
      </c>
    </row>
    <row r="643" spans="1:31" x14ac:dyDescent="0.2">
      <c r="A643" s="9" t="s">
        <v>224</v>
      </c>
      <c r="B643" s="4" t="s">
        <v>225</v>
      </c>
      <c r="C643" s="37">
        <f t="shared" si="280"/>
        <v>0</v>
      </c>
      <c r="D643" s="37">
        <f t="shared" si="280"/>
        <v>0</v>
      </c>
      <c r="E643" s="37">
        <f t="shared" si="280"/>
        <v>0</v>
      </c>
      <c r="F643" s="37">
        <f t="shared" si="280"/>
        <v>0</v>
      </c>
      <c r="G643" s="37">
        <f t="shared" si="280"/>
        <v>0</v>
      </c>
      <c r="H643" s="37">
        <f t="shared" si="280"/>
        <v>0</v>
      </c>
      <c r="I643" s="37">
        <f t="shared" si="280"/>
        <v>0</v>
      </c>
      <c r="J643" s="37">
        <f t="shared" si="280"/>
        <v>0</v>
      </c>
      <c r="K643" s="37">
        <f t="shared" si="280"/>
        <v>0</v>
      </c>
      <c r="L643" s="37">
        <f t="shared" si="280"/>
        <v>0</v>
      </c>
      <c r="M643" s="37">
        <f t="shared" si="280"/>
        <v>0</v>
      </c>
      <c r="N643" s="37">
        <f t="shared" si="280"/>
        <v>0</v>
      </c>
      <c r="O643" s="37">
        <f t="shared" si="280"/>
        <v>0</v>
      </c>
      <c r="P643" s="37">
        <f t="shared" si="280"/>
        <v>0</v>
      </c>
      <c r="Q643" s="37">
        <f t="shared" si="280"/>
        <v>0</v>
      </c>
      <c r="R643" s="37">
        <f t="shared" si="280"/>
        <v>0</v>
      </c>
      <c r="S643" s="37">
        <f t="shared" si="280"/>
        <v>0</v>
      </c>
      <c r="T643" s="37">
        <f t="shared" si="280"/>
        <v>0</v>
      </c>
      <c r="U643" s="37">
        <f t="shared" si="280"/>
        <v>0</v>
      </c>
      <c r="V643" s="37">
        <f t="shared" si="280"/>
        <v>0</v>
      </c>
      <c r="W643" s="37">
        <f t="shared" si="280"/>
        <v>0</v>
      </c>
      <c r="X643" s="37">
        <f t="shared" si="280"/>
        <v>0</v>
      </c>
      <c r="Y643" s="37">
        <f t="shared" si="280"/>
        <v>0</v>
      </c>
      <c r="Z643" s="37">
        <f t="shared" si="280"/>
        <v>0</v>
      </c>
      <c r="AA643" s="37">
        <f t="shared" si="280"/>
        <v>0</v>
      </c>
      <c r="AB643" s="37">
        <f t="shared" si="280"/>
        <v>0</v>
      </c>
      <c r="AC643" s="37">
        <f t="shared" si="280"/>
        <v>0</v>
      </c>
      <c r="AD643" s="37">
        <f t="shared" si="280"/>
        <v>0</v>
      </c>
      <c r="AE643" s="37">
        <f t="shared" si="280"/>
        <v>0</v>
      </c>
    </row>
    <row r="644" spans="1:31" x14ac:dyDescent="0.2">
      <c r="A644" s="9" t="s">
        <v>226</v>
      </c>
      <c r="B644" s="4" t="s">
        <v>141</v>
      </c>
      <c r="C644" s="37">
        <f t="shared" si="280"/>
        <v>0</v>
      </c>
      <c r="D644" s="37">
        <f t="shared" si="280"/>
        <v>0</v>
      </c>
      <c r="E644" s="37">
        <f t="shared" si="280"/>
        <v>0</v>
      </c>
      <c r="F644" s="37">
        <f t="shared" si="280"/>
        <v>0</v>
      </c>
      <c r="G644" s="37">
        <f t="shared" si="280"/>
        <v>0</v>
      </c>
      <c r="H644" s="37">
        <f t="shared" si="280"/>
        <v>0</v>
      </c>
      <c r="I644" s="37">
        <f t="shared" si="280"/>
        <v>0</v>
      </c>
      <c r="J644" s="37">
        <f t="shared" si="280"/>
        <v>0</v>
      </c>
      <c r="K644" s="37">
        <f t="shared" si="280"/>
        <v>0</v>
      </c>
      <c r="L644" s="37">
        <f t="shared" si="280"/>
        <v>0</v>
      </c>
      <c r="M644" s="37">
        <f t="shared" si="280"/>
        <v>0</v>
      </c>
      <c r="N644" s="37">
        <f t="shared" si="280"/>
        <v>0</v>
      </c>
      <c r="O644" s="37">
        <f t="shared" si="280"/>
        <v>0</v>
      </c>
      <c r="P644" s="37">
        <f t="shared" si="280"/>
        <v>0</v>
      </c>
      <c r="Q644" s="37">
        <f t="shared" si="280"/>
        <v>0</v>
      </c>
      <c r="R644" s="37">
        <f t="shared" si="280"/>
        <v>0</v>
      </c>
      <c r="S644" s="37">
        <f t="shared" si="280"/>
        <v>0</v>
      </c>
      <c r="T644" s="37">
        <f t="shared" si="280"/>
        <v>0</v>
      </c>
      <c r="U644" s="37">
        <f t="shared" si="280"/>
        <v>0</v>
      </c>
      <c r="V644" s="37">
        <f t="shared" si="280"/>
        <v>0</v>
      </c>
      <c r="W644" s="37">
        <f t="shared" si="280"/>
        <v>0</v>
      </c>
      <c r="X644" s="37">
        <f t="shared" si="280"/>
        <v>0</v>
      </c>
      <c r="Y644" s="37">
        <f t="shared" si="280"/>
        <v>0</v>
      </c>
      <c r="Z644" s="37">
        <f t="shared" si="280"/>
        <v>0</v>
      </c>
      <c r="AA644" s="37">
        <f t="shared" si="280"/>
        <v>0</v>
      </c>
      <c r="AB644" s="37">
        <f t="shared" si="280"/>
        <v>0</v>
      </c>
      <c r="AC644" s="37">
        <f t="shared" si="280"/>
        <v>0</v>
      </c>
      <c r="AD644" s="37">
        <f t="shared" si="280"/>
        <v>0</v>
      </c>
      <c r="AE644" s="37">
        <f t="shared" si="280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1">+C656-C4</f>
        <v>0</v>
      </c>
      <c r="D654" s="70">
        <f t="shared" si="281"/>
        <v>0</v>
      </c>
      <c r="E654" s="70">
        <f t="shared" si="281"/>
        <v>0</v>
      </c>
      <c r="F654" s="70">
        <f t="shared" si="281"/>
        <v>0</v>
      </c>
      <c r="G654" s="70">
        <f t="shared" si="281"/>
        <v>0</v>
      </c>
      <c r="H654" s="70">
        <f t="shared" si="281"/>
        <v>0</v>
      </c>
      <c r="I654" s="70">
        <f t="shared" si="281"/>
        <v>0</v>
      </c>
      <c r="J654" s="70">
        <f t="shared" si="281"/>
        <v>0</v>
      </c>
      <c r="K654" s="70">
        <f t="shared" si="281"/>
        <v>0</v>
      </c>
      <c r="L654" s="70">
        <f t="shared" si="281"/>
        <v>0</v>
      </c>
      <c r="M654" s="70">
        <f t="shared" si="281"/>
        <v>0</v>
      </c>
      <c r="N654" s="70">
        <f t="shared" si="281"/>
        <v>0</v>
      </c>
      <c r="O654" s="70">
        <f t="shared" si="281"/>
        <v>0</v>
      </c>
      <c r="P654" s="70">
        <f t="shared" si="281"/>
        <v>0</v>
      </c>
      <c r="Q654" s="70">
        <f t="shared" si="281"/>
        <v>0</v>
      </c>
      <c r="R654" s="70">
        <f t="shared" si="281"/>
        <v>0</v>
      </c>
      <c r="S654" s="70">
        <f t="shared" si="281"/>
        <v>0</v>
      </c>
      <c r="T654" s="70">
        <f t="shared" si="281"/>
        <v>0</v>
      </c>
      <c r="U654" s="70">
        <f t="shared" si="281"/>
        <v>0</v>
      </c>
      <c r="V654" s="70">
        <f t="shared" si="281"/>
        <v>0</v>
      </c>
      <c r="W654" s="70">
        <f t="shared" si="281"/>
        <v>0</v>
      </c>
      <c r="X654" s="70">
        <f t="shared" si="281"/>
        <v>0</v>
      </c>
      <c r="Y654" s="70">
        <f t="shared" si="281"/>
        <v>0</v>
      </c>
      <c r="Z654" s="70">
        <f t="shared" si="281"/>
        <v>0</v>
      </c>
      <c r="AA654" s="70">
        <f t="shared" si="281"/>
        <v>0</v>
      </c>
      <c r="AB654" s="70">
        <f t="shared" si="281"/>
        <v>0</v>
      </c>
      <c r="AC654" s="70">
        <f t="shared" si="281"/>
        <v>0</v>
      </c>
      <c r="AD654" s="70">
        <f t="shared" si="281"/>
        <v>0</v>
      </c>
      <c r="AE654" s="70">
        <f t="shared" si="281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2">+C657+C658+C659+C660+C661</f>
        <v>38.345073922478129</v>
      </c>
      <c r="D656" s="28">
        <f t="shared" si="282"/>
        <v>40.289093583881908</v>
      </c>
      <c r="E656" s="28">
        <f t="shared" si="282"/>
        <v>44.321388552831252</v>
      </c>
      <c r="F656" s="28">
        <f t="shared" si="282"/>
        <v>48.009261483996553</v>
      </c>
      <c r="G656" s="28">
        <f t="shared" si="282"/>
        <v>52.130165508545296</v>
      </c>
      <c r="H656" s="28">
        <f t="shared" si="282"/>
        <v>55.405519560177488</v>
      </c>
      <c r="I656" s="28">
        <f t="shared" si="282"/>
        <v>59.120224496817883</v>
      </c>
      <c r="J656" s="28">
        <f t="shared" si="282"/>
        <v>63.425235396308722</v>
      </c>
      <c r="K656" s="28">
        <f t="shared" si="282"/>
        <v>67.680416991644961</v>
      </c>
      <c r="L656" s="28">
        <f t="shared" si="282"/>
        <v>72.648997097882315</v>
      </c>
      <c r="M656" s="28">
        <f t="shared" si="282"/>
        <v>76.441678407810414</v>
      </c>
      <c r="N656" s="28">
        <f t="shared" si="282"/>
        <v>89.374274651747271</v>
      </c>
      <c r="O656" s="28">
        <f t="shared" si="282"/>
        <v>99.51116458343715</v>
      </c>
      <c r="P656" s="28">
        <f t="shared" si="282"/>
        <v>102.97952308037424</v>
      </c>
      <c r="Q656" s="28">
        <f t="shared" si="282"/>
        <v>110.14891441635253</v>
      </c>
      <c r="R656" s="28">
        <f t="shared" si="282"/>
        <v>117.49465061721064</v>
      </c>
      <c r="S656" s="28">
        <f t="shared" si="282"/>
        <v>127.04634618121929</v>
      </c>
      <c r="T656" s="28">
        <f t="shared" si="282"/>
        <v>124.5544728853597</v>
      </c>
      <c r="U656" s="28">
        <f t="shared" si="282"/>
        <v>110.8813763453046</v>
      </c>
      <c r="V656" s="28">
        <f t="shared" si="282"/>
        <v>100.33711731768707</v>
      </c>
      <c r="W656" s="28">
        <f t="shared" si="282"/>
        <v>106.24639104310626</v>
      </c>
      <c r="X656" s="28">
        <f t="shared" si="282"/>
        <v>110.22521435636155</v>
      </c>
      <c r="Y656" s="28">
        <f t="shared" si="282"/>
        <v>113.68941480391527</v>
      </c>
      <c r="Z656" s="28">
        <f t="shared" si="282"/>
        <v>118.94358567673946</v>
      </c>
      <c r="AA656" s="28">
        <f t="shared" si="282"/>
        <v>117.57801511732401</v>
      </c>
      <c r="AB656" s="28">
        <f t="shared" si="282"/>
        <v>130.82143014832212</v>
      </c>
      <c r="AC656" s="28">
        <f t="shared" si="282"/>
        <v>137.45424451767224</v>
      </c>
      <c r="AD656" s="28">
        <f t="shared" si="282"/>
        <v>145.70072344018033</v>
      </c>
      <c r="AE656" s="28">
        <f t="shared" si="282"/>
        <v>152.20426900648451</v>
      </c>
    </row>
    <row r="657" spans="1:31" x14ac:dyDescent="0.2">
      <c r="A657" s="6" t="s">
        <v>19</v>
      </c>
      <c r="B657" s="7" t="s">
        <v>20</v>
      </c>
      <c r="C657" s="28">
        <f t="shared" ref="C657:AE657" si="283">+C600</f>
        <v>7.7608291781935348</v>
      </c>
      <c r="D657" s="28">
        <f t="shared" si="283"/>
        <v>7.9877417150315857</v>
      </c>
      <c r="E657" s="28">
        <f t="shared" si="283"/>
        <v>8.3985456538562762</v>
      </c>
      <c r="F657" s="28">
        <f t="shared" si="283"/>
        <v>8.5583349201152963</v>
      </c>
      <c r="G657" s="28">
        <f t="shared" si="283"/>
        <v>8.7977110700564847</v>
      </c>
      <c r="H657" s="28">
        <f t="shared" si="283"/>
        <v>9.2382844408506042</v>
      </c>
      <c r="I657" s="28">
        <f t="shared" si="283"/>
        <v>9.50085721857754</v>
      </c>
      <c r="J657" s="28">
        <f t="shared" si="283"/>
        <v>7.0939439191928439</v>
      </c>
      <c r="K657" s="28">
        <f t="shared" si="283"/>
        <v>7.1137352262990516</v>
      </c>
      <c r="L657" s="28">
        <f t="shared" si="283"/>
        <v>7.1850516224111907</v>
      </c>
      <c r="M657" s="28">
        <f t="shared" si="283"/>
        <v>7.2124994555812183</v>
      </c>
      <c r="N657" s="28">
        <f t="shared" si="283"/>
        <v>7.1593093749569761</v>
      </c>
      <c r="O657" s="28">
        <f t="shared" si="283"/>
        <v>7.1836786319205697</v>
      </c>
      <c r="P657" s="28">
        <f t="shared" si="283"/>
        <v>7.1616120533200842</v>
      </c>
      <c r="Q657" s="28">
        <f t="shared" si="283"/>
        <v>7.3271336210272207</v>
      </c>
      <c r="R657" s="28">
        <f t="shared" si="283"/>
        <v>7.2787789530756308</v>
      </c>
      <c r="S657" s="28">
        <f t="shared" si="283"/>
        <v>7.2611592905303679</v>
      </c>
      <c r="T657" s="28">
        <f t="shared" si="283"/>
        <v>10.908904403150451</v>
      </c>
      <c r="U657" s="28">
        <f t="shared" si="283"/>
        <v>8.9446969894939681</v>
      </c>
      <c r="V657" s="28">
        <f t="shared" si="283"/>
        <v>9.7493674618275659</v>
      </c>
      <c r="W657" s="28">
        <f t="shared" si="283"/>
        <v>12.820032421461868</v>
      </c>
      <c r="X657" s="28">
        <f t="shared" si="283"/>
        <v>13.281825755156202</v>
      </c>
      <c r="Y657" s="28">
        <f t="shared" si="283"/>
        <v>13.144017039176319</v>
      </c>
      <c r="Z657" s="28">
        <f t="shared" si="283"/>
        <v>13.78211448737016</v>
      </c>
      <c r="AA657" s="28">
        <f t="shared" si="283"/>
        <v>13.36438190796995</v>
      </c>
      <c r="AB657" s="28">
        <f t="shared" si="283"/>
        <v>13.228019860481222</v>
      </c>
      <c r="AC657" s="28">
        <f t="shared" si="283"/>
        <v>14.258754976065896</v>
      </c>
      <c r="AD657" s="28">
        <f t="shared" si="283"/>
        <v>13.849677575777712</v>
      </c>
      <c r="AE657" s="28">
        <f t="shared" si="283"/>
        <v>13.451960361805952</v>
      </c>
    </row>
    <row r="658" spans="1:31" x14ac:dyDescent="0.2">
      <c r="A658" s="12" t="s">
        <v>248</v>
      </c>
      <c r="B658" s="7" t="s">
        <v>249</v>
      </c>
      <c r="C658" s="28">
        <f t="shared" ref="C658:AE658" si="284">+C604</f>
        <v>8.6318054930211612E-4</v>
      </c>
      <c r="D658" s="28">
        <f t="shared" si="284"/>
        <v>9.2387476635514014E-4</v>
      </c>
      <c r="E658" s="28">
        <f t="shared" si="284"/>
        <v>5.9405439721999453E-4</v>
      </c>
      <c r="F658" s="28">
        <f t="shared" si="284"/>
        <v>3.0106621174965346E-4</v>
      </c>
      <c r="G658" s="28">
        <f t="shared" si="284"/>
        <v>5.3937585195215534E-4</v>
      </c>
      <c r="H658" s="28">
        <f t="shared" si="284"/>
        <v>7.7348082826701986E-4</v>
      </c>
      <c r="I658" s="28">
        <f t="shared" si="284"/>
        <v>6.3200314988707954E-4</v>
      </c>
      <c r="J658" s="28">
        <f t="shared" si="284"/>
        <v>2.3751042883363925E-4</v>
      </c>
      <c r="K658" s="28">
        <f t="shared" si="284"/>
        <v>2.3758852031308239E-4</v>
      </c>
      <c r="L658" s="28">
        <f t="shared" si="284"/>
        <v>0</v>
      </c>
      <c r="M658" s="28">
        <f t="shared" si="284"/>
        <v>0</v>
      </c>
      <c r="N658" s="28">
        <f t="shared" si="284"/>
        <v>0</v>
      </c>
      <c r="O658" s="28">
        <f t="shared" si="284"/>
        <v>0</v>
      </c>
      <c r="P658" s="28">
        <f t="shared" si="284"/>
        <v>0</v>
      </c>
      <c r="Q658" s="28">
        <f t="shared" si="284"/>
        <v>0</v>
      </c>
      <c r="R658" s="28">
        <f t="shared" si="284"/>
        <v>0</v>
      </c>
      <c r="S658" s="28">
        <f t="shared" si="284"/>
        <v>0</v>
      </c>
      <c r="T658" s="28">
        <f t="shared" si="284"/>
        <v>0</v>
      </c>
      <c r="U658" s="28">
        <f t="shared" si="284"/>
        <v>0</v>
      </c>
      <c r="V658" s="28">
        <f t="shared" si="284"/>
        <v>0</v>
      </c>
      <c r="W658" s="28">
        <f t="shared" si="284"/>
        <v>0</v>
      </c>
      <c r="X658" s="28">
        <f t="shared" si="284"/>
        <v>0</v>
      </c>
      <c r="Y658" s="28">
        <f t="shared" si="284"/>
        <v>0</v>
      </c>
      <c r="Z658" s="28">
        <f t="shared" si="284"/>
        <v>0</v>
      </c>
      <c r="AA658" s="28">
        <f t="shared" si="284"/>
        <v>0</v>
      </c>
      <c r="AB658" s="28">
        <f t="shared" si="284"/>
        <v>0</v>
      </c>
      <c r="AC658" s="28">
        <f t="shared" si="284"/>
        <v>0</v>
      </c>
      <c r="AD658" s="28">
        <f t="shared" si="284"/>
        <v>0</v>
      </c>
      <c r="AE658" s="28">
        <f t="shared" si="284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5">+C613</f>
        <v>12.643151240486823</v>
      </c>
      <c r="D659" s="28">
        <f t="shared" si="285"/>
        <v>13.267675097376689</v>
      </c>
      <c r="E659" s="28">
        <f t="shared" si="285"/>
        <v>14.028056879441309</v>
      </c>
      <c r="F659" s="28">
        <f t="shared" si="285"/>
        <v>14.924081475658891</v>
      </c>
      <c r="G659" s="28">
        <f t="shared" si="285"/>
        <v>15.979312012878658</v>
      </c>
      <c r="H659" s="28">
        <f t="shared" si="285"/>
        <v>16.744912454922002</v>
      </c>
      <c r="I659" s="28">
        <f t="shared" si="285"/>
        <v>17.942488207819114</v>
      </c>
      <c r="J659" s="28">
        <f t="shared" si="285"/>
        <v>20.503884561229924</v>
      </c>
      <c r="K659" s="28">
        <f t="shared" si="285"/>
        <v>20.34447735127608</v>
      </c>
      <c r="L659" s="28">
        <f t="shared" si="285"/>
        <v>21.369118533953753</v>
      </c>
      <c r="M659" s="28">
        <f t="shared" si="285"/>
        <v>21.518454161106916</v>
      </c>
      <c r="N659" s="28">
        <f t="shared" si="285"/>
        <v>19.388095152158325</v>
      </c>
      <c r="O659" s="28">
        <f t="shared" si="285"/>
        <v>20.224748076983609</v>
      </c>
      <c r="P659" s="28">
        <f t="shared" si="285"/>
        <v>20.007119018344405</v>
      </c>
      <c r="Q659" s="28">
        <f t="shared" si="285"/>
        <v>22.428425021945959</v>
      </c>
      <c r="R659" s="28">
        <f t="shared" si="285"/>
        <v>24.225694840926113</v>
      </c>
      <c r="S659" s="28">
        <f t="shared" si="285"/>
        <v>26.127496284832155</v>
      </c>
      <c r="T659" s="28">
        <f t="shared" si="285"/>
        <v>28.088548312843262</v>
      </c>
      <c r="U659" s="28">
        <f t="shared" si="285"/>
        <v>27.084848092455449</v>
      </c>
      <c r="V659" s="28">
        <f t="shared" si="285"/>
        <v>25.983720289474565</v>
      </c>
      <c r="W659" s="28">
        <f t="shared" si="285"/>
        <v>25.581458730583527</v>
      </c>
      <c r="X659" s="28">
        <f t="shared" si="285"/>
        <v>25.754844766849192</v>
      </c>
      <c r="Y659" s="28">
        <f t="shared" si="285"/>
        <v>28.098021151079344</v>
      </c>
      <c r="Z659" s="28">
        <f t="shared" si="285"/>
        <v>26.215281058953337</v>
      </c>
      <c r="AA659" s="28">
        <f t="shared" si="285"/>
        <v>24.346852291531896</v>
      </c>
      <c r="AB659" s="28">
        <f t="shared" si="285"/>
        <v>24.607821953661983</v>
      </c>
      <c r="AC659" s="28">
        <f t="shared" si="285"/>
        <v>24.530749316925949</v>
      </c>
      <c r="AD659" s="28">
        <f t="shared" si="285"/>
        <v>23.941493102328902</v>
      </c>
      <c r="AE659" s="28">
        <f t="shared" si="285"/>
        <v>24.311539196443363</v>
      </c>
    </row>
    <row r="660" spans="1:31" x14ac:dyDescent="0.2">
      <c r="A660" s="12" t="s">
        <v>548</v>
      </c>
      <c r="B660" s="7" t="s">
        <v>804</v>
      </c>
      <c r="C660" s="28">
        <f t="shared" ref="C660:AE660" si="286">+C624</f>
        <v>3.4720505234277763E-2</v>
      </c>
      <c r="D660" s="28">
        <f t="shared" si="286"/>
        <v>0.15315939686169566</v>
      </c>
      <c r="E660" s="28">
        <f t="shared" si="286"/>
        <v>0.13638698469008656</v>
      </c>
      <c r="F660" s="28">
        <f t="shared" si="286"/>
        <v>0.1385818577356511</v>
      </c>
      <c r="G660" s="28">
        <f t="shared" si="286"/>
        <v>0.29956919867533782</v>
      </c>
      <c r="H660" s="28">
        <f t="shared" si="286"/>
        <v>5.6342856224309901E-2</v>
      </c>
      <c r="I660" s="28">
        <f t="shared" si="286"/>
        <v>3.4169547196770664E-2</v>
      </c>
      <c r="J660" s="28">
        <f t="shared" si="286"/>
        <v>4.9879446565633347E-2</v>
      </c>
      <c r="K660" s="28">
        <f t="shared" si="286"/>
        <v>3.4656948586944084E-2</v>
      </c>
      <c r="L660" s="28">
        <f t="shared" si="286"/>
        <v>9.8404638842176151E-2</v>
      </c>
      <c r="M660" s="28">
        <f t="shared" si="286"/>
        <v>6.542644074116355E-2</v>
      </c>
      <c r="N660" s="28">
        <f t="shared" si="286"/>
        <v>6.2063857862823812E-2</v>
      </c>
      <c r="O660" s="28">
        <f t="shared" si="286"/>
        <v>8.6106753990738152E-2</v>
      </c>
      <c r="P660" s="28">
        <f t="shared" si="286"/>
        <v>0.2332044719618192</v>
      </c>
      <c r="Q660" s="28">
        <f t="shared" si="286"/>
        <v>0.14757106847651857</v>
      </c>
      <c r="R660" s="28">
        <f t="shared" si="286"/>
        <v>0.14723344753503642</v>
      </c>
      <c r="S660" s="28">
        <f t="shared" si="286"/>
        <v>5.1198902051084225E-2</v>
      </c>
      <c r="T660" s="28">
        <f t="shared" si="286"/>
        <v>6.2679085364187939E-2</v>
      </c>
      <c r="U660" s="28">
        <f t="shared" si="286"/>
        <v>3.6918161525451229E-2</v>
      </c>
      <c r="V660" s="28">
        <f t="shared" si="286"/>
        <v>0.28989558702328544</v>
      </c>
      <c r="W660" s="28">
        <f t="shared" si="286"/>
        <v>0.32899914397800328</v>
      </c>
      <c r="X660" s="28">
        <f t="shared" si="286"/>
        <v>0.15711625453400646</v>
      </c>
      <c r="Y660" s="28">
        <f t="shared" si="286"/>
        <v>2.9354626098701764E-2</v>
      </c>
      <c r="Z660" s="28">
        <f t="shared" si="286"/>
        <v>2.1802770760397865E-2</v>
      </c>
      <c r="AA660" s="28">
        <f t="shared" si="286"/>
        <v>0.8142057520824838</v>
      </c>
      <c r="AB660" s="28">
        <f t="shared" si="286"/>
        <v>6.6530925291179377E-2</v>
      </c>
      <c r="AC660" s="28">
        <f t="shared" si="286"/>
        <v>5.8665101967190277E-2</v>
      </c>
      <c r="AD660" s="28">
        <f t="shared" si="286"/>
        <v>1.695780299023657</v>
      </c>
      <c r="AE660" s="28">
        <f t="shared" si="286"/>
        <v>6.4663545715412718E-2</v>
      </c>
    </row>
    <row r="661" spans="1:31" x14ac:dyDescent="0.2">
      <c r="A661" s="12" t="s">
        <v>721</v>
      </c>
      <c r="B661" s="7" t="s">
        <v>722</v>
      </c>
      <c r="C661" s="28">
        <f t="shared" ref="C661:AE661" si="287">+C633</f>
        <v>17.905509818014188</v>
      </c>
      <c r="D661" s="28">
        <f t="shared" si="287"/>
        <v>18.879593499845587</v>
      </c>
      <c r="E661" s="28">
        <f t="shared" si="287"/>
        <v>21.757804980446355</v>
      </c>
      <c r="F661" s="28">
        <f t="shared" si="287"/>
        <v>24.387962164274967</v>
      </c>
      <c r="G661" s="28">
        <f t="shared" si="287"/>
        <v>27.053033851082862</v>
      </c>
      <c r="H661" s="28">
        <f t="shared" si="287"/>
        <v>29.365206327352308</v>
      </c>
      <c r="I661" s="28">
        <f t="shared" si="287"/>
        <v>31.642077520074572</v>
      </c>
      <c r="J661" s="28">
        <f t="shared" si="287"/>
        <v>35.777289958891487</v>
      </c>
      <c r="K661" s="28">
        <f t="shared" si="287"/>
        <v>40.18730987696258</v>
      </c>
      <c r="L661" s="28">
        <f t="shared" si="287"/>
        <v>43.996422302675199</v>
      </c>
      <c r="M661" s="28">
        <f t="shared" si="287"/>
        <v>47.645298350381118</v>
      </c>
      <c r="N661" s="28">
        <f t="shared" si="287"/>
        <v>62.764806266769142</v>
      </c>
      <c r="O661" s="28">
        <f t="shared" si="287"/>
        <v>72.016631120542229</v>
      </c>
      <c r="P661" s="28">
        <f t="shared" si="287"/>
        <v>75.577587536747927</v>
      </c>
      <c r="Q661" s="28">
        <f t="shared" si="287"/>
        <v>80.245784704902832</v>
      </c>
      <c r="R661" s="28">
        <f t="shared" si="287"/>
        <v>85.842943375673855</v>
      </c>
      <c r="S661" s="28">
        <f t="shared" si="287"/>
        <v>93.606491703805688</v>
      </c>
      <c r="T661" s="28">
        <f t="shared" si="287"/>
        <v>85.494341084001789</v>
      </c>
      <c r="U661" s="28">
        <f t="shared" si="287"/>
        <v>74.814913101829745</v>
      </c>
      <c r="V661" s="28">
        <f t="shared" si="287"/>
        <v>64.314133979361657</v>
      </c>
      <c r="W661" s="28">
        <f t="shared" si="287"/>
        <v>67.515900747082867</v>
      </c>
      <c r="X661" s="28">
        <f t="shared" si="287"/>
        <v>71.03142757982215</v>
      </c>
      <c r="Y661" s="28">
        <f t="shared" si="287"/>
        <v>72.418021987560905</v>
      </c>
      <c r="Z661" s="28">
        <f t="shared" si="287"/>
        <v>78.924387359655569</v>
      </c>
      <c r="AA661" s="28">
        <f t="shared" si="287"/>
        <v>79.052575165739682</v>
      </c>
      <c r="AB661" s="28">
        <f t="shared" si="287"/>
        <v>92.919057408887738</v>
      </c>
      <c r="AC661" s="28">
        <f t="shared" si="287"/>
        <v>98.606075122713207</v>
      </c>
      <c r="AD661" s="28">
        <f t="shared" si="287"/>
        <v>106.21377246305005</v>
      </c>
      <c r="AE661" s="28">
        <f t="shared" si="287"/>
        <v>114.37610590251978</v>
      </c>
    </row>
  </sheetData>
  <conditionalFormatting sqref="C2:AC2">
    <cfRule type="cellIs" dxfId="587" priority="301" operator="equal">
      <formula>0</formula>
    </cfRule>
  </conditionalFormatting>
  <conditionalFormatting sqref="AD2:AE2">
    <cfRule type="cellIs" dxfId="586" priority="123" operator="equal">
      <formula>0</formula>
    </cfRule>
  </conditionalFormatting>
  <conditionalFormatting sqref="C434 C425:C426 C431 C437">
    <cfRule type="cellIs" dxfId="585" priority="77" operator="lessThan">
      <formula>0</formula>
    </cfRule>
  </conditionalFormatting>
  <conditionalFormatting sqref="C577:AE577 C580:AE580">
    <cfRule type="cellIs" dxfId="584" priority="66" operator="lessThan">
      <formula>0</formula>
    </cfRule>
  </conditionalFormatting>
  <conditionalFormatting sqref="C613:AE613">
    <cfRule type="cellIs" dxfId="583" priority="76" operator="lessThan">
      <formula>0</formula>
    </cfRule>
  </conditionalFormatting>
  <conditionalFormatting sqref="C555:AE556 C558:AE559 C561:AE562 C581:AE581 C574:AE576 C565:AE571">
    <cfRule type="cellIs" dxfId="582" priority="75" operator="lessThan">
      <formula>0</formula>
    </cfRule>
  </conditionalFormatting>
  <conditionalFormatting sqref="C631:AE633 C638:AE638 C624:AE624">
    <cfRule type="cellIs" dxfId="581" priority="74" operator="lessThan">
      <formula>0</formula>
    </cfRule>
  </conditionalFormatting>
  <conditionalFormatting sqref="C659:AE659">
    <cfRule type="cellIs" dxfId="580" priority="73" operator="lessThan">
      <formula>0</formula>
    </cfRule>
  </conditionalFormatting>
  <conditionalFormatting sqref="C660:AE660">
    <cfRule type="cellIs" dxfId="579" priority="72" operator="lessThan">
      <formula>0</formula>
    </cfRule>
  </conditionalFormatting>
  <conditionalFormatting sqref="C661:AE661">
    <cfRule type="cellIs" dxfId="578" priority="71" operator="lessThan">
      <formula>0</formula>
    </cfRule>
  </conditionalFormatting>
  <conditionalFormatting sqref="C557:AE557">
    <cfRule type="cellIs" dxfId="577" priority="70" operator="lessThan">
      <formula>0</formula>
    </cfRule>
  </conditionalFormatting>
  <conditionalFormatting sqref="C560:AE560">
    <cfRule type="cellIs" dxfId="576" priority="69" operator="lessThan">
      <formula>0</formula>
    </cfRule>
  </conditionalFormatting>
  <conditionalFormatting sqref="C563:AE564">
    <cfRule type="cellIs" dxfId="575" priority="68" operator="lessThan">
      <formula>0</formula>
    </cfRule>
  </conditionalFormatting>
  <conditionalFormatting sqref="C572:AE573">
    <cfRule type="cellIs" dxfId="574" priority="67" operator="lessThan">
      <formula>0</formula>
    </cfRule>
  </conditionalFormatting>
  <conditionalFormatting sqref="C578:AE579">
    <cfRule type="cellIs" dxfId="573" priority="65" operator="lessThan">
      <formula>0</formula>
    </cfRule>
  </conditionalFormatting>
  <conditionalFormatting sqref="C585:AE586">
    <cfRule type="cellIs" dxfId="572" priority="64" operator="lessThan">
      <formula>0</formula>
    </cfRule>
  </conditionalFormatting>
  <conditionalFormatting sqref="C601:AE602">
    <cfRule type="cellIs" dxfId="571" priority="63" operator="lessThan">
      <formula>0</formula>
    </cfRule>
  </conditionalFormatting>
  <conditionalFormatting sqref="C605:AE609">
    <cfRule type="cellIs" dxfId="570" priority="62" operator="lessThan">
      <formula>0</formula>
    </cfRule>
  </conditionalFormatting>
  <conditionalFormatting sqref="C611:AE612">
    <cfRule type="cellIs" dxfId="569" priority="61" operator="lessThan">
      <formula>0</formula>
    </cfRule>
  </conditionalFormatting>
  <conditionalFormatting sqref="C626:AE626">
    <cfRule type="cellIs" dxfId="568" priority="60" operator="lessThan">
      <formula>0</formula>
    </cfRule>
  </conditionalFormatting>
  <conditionalFormatting sqref="C634:AE634 C637:AE637">
    <cfRule type="cellIs" dxfId="567" priority="59" operator="lessThan">
      <formula>0</formula>
    </cfRule>
  </conditionalFormatting>
  <conditionalFormatting sqref="C635:AE636">
    <cfRule type="cellIs" dxfId="566" priority="58" operator="lessThan">
      <formula>0</formula>
    </cfRule>
  </conditionalFormatting>
  <conditionalFormatting sqref="C642:AE644">
    <cfRule type="cellIs" dxfId="565" priority="57" operator="lessThan">
      <formula>0</formula>
    </cfRule>
  </conditionalFormatting>
  <conditionalFormatting sqref="C625:AE625">
    <cfRule type="cellIs" dxfId="564" priority="56" operator="lessThan">
      <formula>0</formula>
    </cfRule>
  </conditionalFormatting>
  <conditionalFormatting sqref="C627:AE627">
    <cfRule type="cellIs" dxfId="563" priority="55" operator="lessThan">
      <formula>0</formula>
    </cfRule>
  </conditionalFormatting>
  <conditionalFormatting sqref="C630:AE630">
    <cfRule type="cellIs" dxfId="562" priority="54" operator="lessThan">
      <formula>0</formula>
    </cfRule>
  </conditionalFormatting>
  <conditionalFormatting sqref="C237 C213 C191:C193 C216:C217 C230 C240:C252 C273:C278 C280:C286 C292:C295 C195 C202 C206 C219 C257:C270">
    <cfRule type="cellIs" dxfId="561" priority="53" operator="lessThan">
      <formula>0</formula>
    </cfRule>
  </conditionalFormatting>
  <conditionalFormatting sqref="C271">
    <cfRule type="cellIs" dxfId="560" priority="52" operator="lessThan">
      <formula>0</formula>
    </cfRule>
  </conditionalFormatting>
  <conditionalFormatting sqref="C287">
    <cfRule type="cellIs" dxfId="559" priority="51" operator="lessThan">
      <formula>0</formula>
    </cfRule>
  </conditionalFormatting>
  <conditionalFormatting sqref="C291">
    <cfRule type="cellIs" dxfId="558" priority="50" operator="lessThan">
      <formula>0</formula>
    </cfRule>
  </conditionalFormatting>
  <conditionalFormatting sqref="C226">
    <cfRule type="cellIs" dxfId="557" priority="49" operator="lessThan">
      <formula>0</formula>
    </cfRule>
  </conditionalFormatting>
  <conditionalFormatting sqref="C272">
    <cfRule type="cellIs" dxfId="556" priority="48" operator="lessThan">
      <formula>0</formula>
    </cfRule>
  </conditionalFormatting>
  <conditionalFormatting sqref="C279">
    <cfRule type="cellIs" dxfId="555" priority="47" operator="lessThan">
      <formula>0</formula>
    </cfRule>
  </conditionalFormatting>
  <conditionalFormatting sqref="C297:C354 C356:C359 C364:C383 C385:C391 C393 C395:C417 C419:C424">
    <cfRule type="cellIs" dxfId="554" priority="46" operator="lessThan">
      <formula>0</formula>
    </cfRule>
  </conditionalFormatting>
  <conditionalFormatting sqref="C526:AE554">
    <cfRule type="cellIs" dxfId="553" priority="45" operator="lessThan">
      <formula>0</formula>
    </cfRule>
  </conditionalFormatting>
  <conditionalFormatting sqref="C524:AE525">
    <cfRule type="cellIs" dxfId="552" priority="44" operator="lessThan">
      <formula>0</formula>
    </cfRule>
  </conditionalFormatting>
  <conditionalFormatting sqref="C628:AE628">
    <cfRule type="cellIs" dxfId="551" priority="42" operator="lessThan">
      <formula>0</formula>
    </cfRule>
  </conditionalFormatting>
  <conditionalFormatting sqref="C614:AE623">
    <cfRule type="cellIs" dxfId="550" priority="43" operator="lessThan">
      <formula>0</formula>
    </cfRule>
  </conditionalFormatting>
  <conditionalFormatting sqref="C629:AE629">
    <cfRule type="cellIs" dxfId="549" priority="41" operator="lessThan">
      <formula>0</formula>
    </cfRule>
  </conditionalFormatting>
  <conditionalFormatting sqref="C355">
    <cfRule type="cellIs" dxfId="548" priority="40" operator="lessThan">
      <formula>0</formula>
    </cfRule>
  </conditionalFormatting>
  <conditionalFormatting sqref="C453:AE453">
    <cfRule type="cellIs" dxfId="547" priority="34" operator="lessThan">
      <formula>0</formula>
    </cfRule>
  </conditionalFormatting>
  <conditionalFormatting sqref="C453:AE453">
    <cfRule type="cellIs" dxfId="546" priority="32" operator="equal">
      <formula>0</formula>
    </cfRule>
    <cfRule type="cellIs" dxfId="545" priority="33" operator="equal">
      <formula>0</formula>
    </cfRule>
  </conditionalFormatting>
  <conditionalFormatting sqref="C597:AE597">
    <cfRule type="cellIs" dxfId="544" priority="31" operator="lessThan">
      <formula>0</formula>
    </cfRule>
  </conditionalFormatting>
  <conditionalFormatting sqref="C597:AE597">
    <cfRule type="cellIs" dxfId="543" priority="29" operator="equal">
      <formula>0</formula>
    </cfRule>
    <cfRule type="cellIs" dxfId="542" priority="30" operator="equal">
      <formula>0</formula>
    </cfRule>
  </conditionalFormatting>
  <conditionalFormatting sqref="C654:AE654">
    <cfRule type="cellIs" dxfId="541" priority="28" operator="lessThan">
      <formula>0</formula>
    </cfRule>
  </conditionalFormatting>
  <conditionalFormatting sqref="C654:AE654">
    <cfRule type="cellIs" dxfId="540" priority="26" operator="equal">
      <formula>0</formula>
    </cfRule>
    <cfRule type="cellIs" dxfId="539" priority="27" operator="equal">
      <formula>0</formula>
    </cfRule>
  </conditionalFormatting>
  <conditionalFormatting sqref="A425:B426 A430:B431 A434:B437 A427:A429">
    <cfRule type="cellIs" dxfId="538" priority="17" operator="lessThan">
      <formula>0</formula>
    </cfRule>
  </conditionalFormatting>
  <conditionalFormatting sqref="A432:B433">
    <cfRule type="cellIs" dxfId="537" priority="16" operator="lessThan">
      <formula>0</formula>
    </cfRule>
  </conditionalFormatting>
  <conditionalFormatting sqref="B555 A576:B581">
    <cfRule type="cellIs" dxfId="536" priority="15" operator="lessThan">
      <formula>0</formula>
    </cfRule>
  </conditionalFormatting>
  <conditionalFormatting sqref="A633:B638 B624">
    <cfRule type="cellIs" dxfId="535" priority="14" operator="lessThan">
      <formula>0</formula>
    </cfRule>
  </conditionalFormatting>
  <conditionalFormatting sqref="A661:B661">
    <cfRule type="cellIs" dxfId="534" priority="13" operator="lessThan">
      <formula>0</formula>
    </cfRule>
  </conditionalFormatting>
  <conditionalFormatting sqref="B659:B660">
    <cfRule type="cellIs" dxfId="533" priority="12" operator="lessThan">
      <formula>0</formula>
    </cfRule>
  </conditionalFormatting>
  <conditionalFormatting sqref="B613">
    <cfRule type="cellIs" dxfId="532" priority="11" operator="lessThan">
      <formula>0</formula>
    </cfRule>
  </conditionalFormatting>
  <conditionalFormatting sqref="D434:AE434 D425:AE426 D431:AE431 D437:AE437">
    <cfRule type="cellIs" dxfId="531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30" priority="9" operator="lessThan">
      <formula>0</formula>
    </cfRule>
  </conditionalFormatting>
  <conditionalFormatting sqref="D271:AE271">
    <cfRule type="cellIs" dxfId="529" priority="8" operator="lessThan">
      <formula>0</formula>
    </cfRule>
  </conditionalFormatting>
  <conditionalFormatting sqref="D287:AE287">
    <cfRule type="cellIs" dxfId="528" priority="7" operator="lessThan">
      <formula>0</formula>
    </cfRule>
  </conditionalFormatting>
  <conditionalFormatting sqref="D291:AE291">
    <cfRule type="cellIs" dxfId="527" priority="6" operator="lessThan">
      <formula>0</formula>
    </cfRule>
  </conditionalFormatting>
  <conditionalFormatting sqref="D226:AE226">
    <cfRule type="cellIs" dxfId="526" priority="5" operator="lessThan">
      <formula>0</formula>
    </cfRule>
  </conditionalFormatting>
  <conditionalFormatting sqref="D272:AE272">
    <cfRule type="cellIs" dxfId="525" priority="4" operator="lessThan">
      <formula>0</formula>
    </cfRule>
  </conditionalFormatting>
  <conditionalFormatting sqref="D279:AE279">
    <cfRule type="cellIs" dxfId="524" priority="3" operator="lessThan">
      <formula>0</formula>
    </cfRule>
  </conditionalFormatting>
  <conditionalFormatting sqref="D297:AE354 D356:AE359 D364:AE383 D385:AE391 D393:AE393 D395:AE417 D419:AE424">
    <cfRule type="cellIs" dxfId="523" priority="2" operator="lessThan">
      <formula>0</formula>
    </cfRule>
  </conditionalFormatting>
  <conditionalFormatting sqref="D355:AE355">
    <cfRule type="cellIs" dxfId="522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zoomScale="70" zoomScaleNormal="70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1.2945657531343369</v>
      </c>
      <c r="D4" s="28">
        <f t="shared" si="0"/>
        <v>1.3526762152410239</v>
      </c>
      <c r="E4" s="28">
        <f t="shared" si="0"/>
        <v>1.4314144635241539</v>
      </c>
      <c r="F4" s="28">
        <f t="shared" si="0"/>
        <v>1.507604792061886</v>
      </c>
      <c r="G4" s="28">
        <f t="shared" si="0"/>
        <v>1.5886728319252588</v>
      </c>
      <c r="H4" s="28">
        <f t="shared" si="0"/>
        <v>1.6526255352107615</v>
      </c>
      <c r="I4" s="28">
        <f t="shared" si="0"/>
        <v>1.7077279532995673</v>
      </c>
      <c r="J4" s="28">
        <f t="shared" si="0"/>
        <v>1.7794054091400167</v>
      </c>
      <c r="K4" s="28">
        <f t="shared" si="0"/>
        <v>1.7937321191276667</v>
      </c>
      <c r="L4" s="28">
        <f t="shared" si="0"/>
        <v>1.8580089059242946</v>
      </c>
      <c r="M4" s="28">
        <f t="shared" si="0"/>
        <v>1.8286733766914354</v>
      </c>
      <c r="N4" s="28">
        <f t="shared" si="0"/>
        <v>2.112502853319028</v>
      </c>
      <c r="O4" s="28">
        <f t="shared" si="0"/>
        <v>2.3068357111015976</v>
      </c>
      <c r="P4" s="28">
        <f t="shared" si="0"/>
        <v>2.2556859296701255</v>
      </c>
      <c r="Q4" s="28">
        <f t="shared" si="0"/>
        <v>2.3274049219448987</v>
      </c>
      <c r="R4" s="28">
        <f t="shared" si="0"/>
        <v>2.3986072396460347</v>
      </c>
      <c r="S4" s="28">
        <f t="shared" si="0"/>
        <v>2.467093768446587</v>
      </c>
      <c r="T4" s="28">
        <f t="shared" si="0"/>
        <v>2.5986385567367236</v>
      </c>
      <c r="U4" s="28">
        <f t="shared" si="0"/>
        <v>2.6375070107136973</v>
      </c>
      <c r="V4" s="28">
        <f t="shared" si="0"/>
        <v>2.6586277572668746</v>
      </c>
      <c r="W4" s="28">
        <f t="shared" si="0"/>
        <v>2.7430559898278393</v>
      </c>
      <c r="X4" s="28">
        <f t="shared" si="0"/>
        <v>2.6314226507624983</v>
      </c>
      <c r="Y4" s="28">
        <f t="shared" si="0"/>
        <v>2.6440548969489486</v>
      </c>
      <c r="Z4" s="28">
        <f t="shared" si="0"/>
        <v>2.7030220301773307</v>
      </c>
      <c r="AA4" s="28">
        <f t="shared" si="0"/>
        <v>2.7379891282787598</v>
      </c>
      <c r="AB4" s="28">
        <f t="shared" si="0"/>
        <v>2.7925221921530756</v>
      </c>
      <c r="AC4" s="28">
        <f t="shared" si="0"/>
        <v>2.8645947066193873</v>
      </c>
      <c r="AD4" s="28">
        <f t="shared" si="0"/>
        <v>3.0151644895853842</v>
      </c>
      <c r="AE4" s="28">
        <f t="shared" si="0"/>
        <v>2.9803695893765987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0.27402255236116146</v>
      </c>
      <c r="D5" s="21">
        <f t="shared" si="1"/>
        <v>0.28251296245973029</v>
      </c>
      <c r="E5" s="21">
        <f t="shared" si="1"/>
        <v>0.31141385354734602</v>
      </c>
      <c r="F5" s="21">
        <f t="shared" si="1"/>
        <v>0.33150495798775914</v>
      </c>
      <c r="G5" s="21">
        <f t="shared" si="1"/>
        <v>0.35358145451266104</v>
      </c>
      <c r="H5" s="21">
        <f t="shared" si="1"/>
        <v>0.39757653756909372</v>
      </c>
      <c r="I5" s="21">
        <f t="shared" si="1"/>
        <v>0.4354506660143706</v>
      </c>
      <c r="J5" s="21">
        <f t="shared" si="1"/>
        <v>0.44630992706355643</v>
      </c>
      <c r="K5" s="21">
        <f t="shared" si="1"/>
        <v>0.45957777881512774</v>
      </c>
      <c r="L5" s="21">
        <f t="shared" si="1"/>
        <v>0.48802246483431616</v>
      </c>
      <c r="M5" s="21">
        <f t="shared" si="1"/>
        <v>0.5059276506307907</v>
      </c>
      <c r="N5" s="21">
        <f t="shared" si="1"/>
        <v>0.49754367092910412</v>
      </c>
      <c r="O5" s="21">
        <f t="shared" si="1"/>
        <v>0.50547435600792789</v>
      </c>
      <c r="P5" s="21">
        <f t="shared" si="1"/>
        <v>0.50715626127599089</v>
      </c>
      <c r="Q5" s="21">
        <f t="shared" si="1"/>
        <v>0.52395836272960949</v>
      </c>
      <c r="R5" s="21">
        <f t="shared" si="1"/>
        <v>0.54907131867007497</v>
      </c>
      <c r="S5" s="21">
        <f t="shared" si="1"/>
        <v>0.54225874273325081</v>
      </c>
      <c r="T5" s="21">
        <f t="shared" si="1"/>
        <v>0.5944851570528138</v>
      </c>
      <c r="U5" s="21">
        <f t="shared" si="1"/>
        <v>0.61457410936811996</v>
      </c>
      <c r="V5" s="21">
        <f t="shared" si="1"/>
        <v>0.62257427310148683</v>
      </c>
      <c r="W5" s="21">
        <f t="shared" si="1"/>
        <v>0.65938479748750778</v>
      </c>
      <c r="X5" s="21">
        <f t="shared" si="1"/>
        <v>0.6710919742690733</v>
      </c>
      <c r="Y5" s="21">
        <f t="shared" si="1"/>
        <v>0.69215653885512041</v>
      </c>
      <c r="Z5" s="21">
        <f t="shared" si="1"/>
        <v>0.73180798915557232</v>
      </c>
      <c r="AA5" s="21">
        <f t="shared" si="1"/>
        <v>0.74295543013279208</v>
      </c>
      <c r="AB5" s="21">
        <f t="shared" si="1"/>
        <v>0.78961011346457266</v>
      </c>
      <c r="AC5" s="21">
        <f t="shared" si="1"/>
        <v>0.81843979016353885</v>
      </c>
      <c r="AD5" s="21">
        <f t="shared" si="1"/>
        <v>0.84610792958260894</v>
      </c>
      <c r="AE5" s="21">
        <f t="shared" si="1"/>
        <v>0.85114856081289314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0.27402255236116146</v>
      </c>
      <c r="D7" s="21">
        <f t="shared" si="2"/>
        <v>0.28251296245973029</v>
      </c>
      <c r="E7" s="21">
        <f t="shared" si="2"/>
        <v>0.31141385354734602</v>
      </c>
      <c r="F7" s="21">
        <f t="shared" si="2"/>
        <v>0.33150495798775914</v>
      </c>
      <c r="G7" s="21">
        <f t="shared" si="2"/>
        <v>0.35358145451266104</v>
      </c>
      <c r="H7" s="21">
        <f t="shared" si="2"/>
        <v>0.39757653756909372</v>
      </c>
      <c r="I7" s="21">
        <f t="shared" si="2"/>
        <v>0.4354506660143706</v>
      </c>
      <c r="J7" s="21">
        <f t="shared" si="2"/>
        <v>0.44630992706355643</v>
      </c>
      <c r="K7" s="21">
        <f t="shared" si="2"/>
        <v>0.45957777881512774</v>
      </c>
      <c r="L7" s="21">
        <f t="shared" si="2"/>
        <v>0.48802246483431616</v>
      </c>
      <c r="M7" s="21">
        <f t="shared" si="2"/>
        <v>0.5059276506307907</v>
      </c>
      <c r="N7" s="21">
        <f t="shared" si="2"/>
        <v>0.49754367092910412</v>
      </c>
      <c r="O7" s="21">
        <f t="shared" si="2"/>
        <v>0.50547435600792789</v>
      </c>
      <c r="P7" s="21">
        <f t="shared" si="2"/>
        <v>0.50715626127599089</v>
      </c>
      <c r="Q7" s="21">
        <f t="shared" si="2"/>
        <v>0.52395836272960949</v>
      </c>
      <c r="R7" s="21">
        <f t="shared" si="2"/>
        <v>0.54907131867007497</v>
      </c>
      <c r="S7" s="21">
        <f t="shared" si="2"/>
        <v>0.54225874273325081</v>
      </c>
      <c r="T7" s="21">
        <f t="shared" si="2"/>
        <v>0.5944851570528138</v>
      </c>
      <c r="U7" s="21">
        <f t="shared" si="2"/>
        <v>0.61457410936811996</v>
      </c>
      <c r="V7" s="21">
        <f t="shared" si="2"/>
        <v>0.62257427310148683</v>
      </c>
      <c r="W7" s="21">
        <f t="shared" si="2"/>
        <v>0.65938479748750778</v>
      </c>
      <c r="X7" s="21">
        <f t="shared" si="2"/>
        <v>0.6710919742690733</v>
      </c>
      <c r="Y7" s="21">
        <f t="shared" si="2"/>
        <v>0.69215653885512041</v>
      </c>
      <c r="Z7" s="21">
        <f t="shared" si="2"/>
        <v>0.73180798915557232</v>
      </c>
      <c r="AA7" s="21">
        <f t="shared" si="2"/>
        <v>0.74295543013279208</v>
      </c>
      <c r="AB7" s="21">
        <f t="shared" si="2"/>
        <v>0.78961011346457266</v>
      </c>
      <c r="AC7" s="21">
        <f t="shared" si="2"/>
        <v>0.81843979016353885</v>
      </c>
      <c r="AD7" s="21">
        <f t="shared" si="2"/>
        <v>0.84610792958260894</v>
      </c>
      <c r="AE7" s="21">
        <f t="shared" si="2"/>
        <v>0.85114856081289314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2.9032246681056295E-4</v>
      </c>
      <c r="D8" s="21">
        <f t="shared" si="3"/>
        <v>1.7934870168678649E-4</v>
      </c>
      <c r="E8" s="21">
        <f t="shared" si="3"/>
        <v>1.0973872438907817E-4</v>
      </c>
      <c r="F8" s="21">
        <f t="shared" si="3"/>
        <v>1.3262903001361119E-4</v>
      </c>
      <c r="G8" s="21">
        <f t="shared" si="3"/>
        <v>1.9308706052360196E-4</v>
      </c>
      <c r="H8" s="21">
        <f t="shared" si="3"/>
        <v>1.2690441183390753E-4</v>
      </c>
      <c r="I8" s="21">
        <f t="shared" si="3"/>
        <v>3.3288720691401752E-4</v>
      </c>
      <c r="J8" s="21">
        <f t="shared" si="3"/>
        <v>1.2732235705765411E-3</v>
      </c>
      <c r="K8" s="21">
        <f t="shared" si="3"/>
        <v>4.6533559169890503E-3</v>
      </c>
      <c r="L8" s="21">
        <f t="shared" si="3"/>
        <v>6.1804029088825306E-3</v>
      </c>
      <c r="M8" s="21">
        <f t="shared" si="3"/>
        <v>7.7902136032858699E-3</v>
      </c>
      <c r="N8" s="21">
        <f t="shared" si="3"/>
        <v>6.271129129031135E-3</v>
      </c>
      <c r="O8" s="21">
        <f t="shared" si="3"/>
        <v>7.0321510553572513E-3</v>
      </c>
      <c r="P8" s="21">
        <f t="shared" si="3"/>
        <v>8.2571398622615158E-3</v>
      </c>
      <c r="Q8" s="21">
        <f t="shared" si="3"/>
        <v>7.1961062024186746E-3</v>
      </c>
      <c r="R8" s="21">
        <f t="shared" si="3"/>
        <v>6.5469777429907885E-3</v>
      </c>
      <c r="S8" s="21">
        <f t="shared" si="3"/>
        <v>4.7177868707292117E-3</v>
      </c>
      <c r="T8" s="21">
        <f t="shared" si="3"/>
        <v>1.2230001811147879E-2</v>
      </c>
      <c r="U8" s="21">
        <f t="shared" si="3"/>
        <v>9.6055828525520026E-3</v>
      </c>
      <c r="V8" s="21">
        <f t="shared" si="3"/>
        <v>7.7031425987443853E-3</v>
      </c>
      <c r="W8" s="21">
        <f t="shared" si="3"/>
        <v>1.0416017186142214E-2</v>
      </c>
      <c r="X8" s="21">
        <f t="shared" si="3"/>
        <v>1.0424802137960617E-2</v>
      </c>
      <c r="Y8" s="21">
        <f t="shared" si="3"/>
        <v>9.9879081548015537E-3</v>
      </c>
      <c r="Z8" s="21">
        <f t="shared" si="3"/>
        <v>3.3631162595546683E-3</v>
      </c>
      <c r="AA8" s="21">
        <f t="shared" si="3"/>
        <v>7.9741557549925738E-3</v>
      </c>
      <c r="AB8" s="21">
        <f t="shared" si="3"/>
        <v>1.6352789842007939E-2</v>
      </c>
      <c r="AC8" s="21">
        <f t="shared" si="3"/>
        <v>1.0594548986207835E-2</v>
      </c>
      <c r="AD8" s="21">
        <f t="shared" si="3"/>
        <v>1.3181079664054409E-2</v>
      </c>
      <c r="AE8" s="21">
        <f t="shared" si="3"/>
        <v>6.6989656852740826E-3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2.9032246681056295E-4</v>
      </c>
      <c r="D9" s="21">
        <f t="shared" si="4"/>
        <v>1.7934870168678649E-4</v>
      </c>
      <c r="E9" s="21">
        <f t="shared" si="4"/>
        <v>1.0973872438907817E-4</v>
      </c>
      <c r="F9" s="21">
        <f t="shared" si="4"/>
        <v>1.3262903001361119E-4</v>
      </c>
      <c r="G9" s="21">
        <f t="shared" si="4"/>
        <v>1.9308706052360196E-4</v>
      </c>
      <c r="H9" s="21">
        <f t="shared" si="4"/>
        <v>1.2690441183390753E-4</v>
      </c>
      <c r="I9" s="21">
        <f t="shared" si="4"/>
        <v>3.3288720691401752E-4</v>
      </c>
      <c r="J9" s="21">
        <f t="shared" si="4"/>
        <v>1.2732235705765411E-3</v>
      </c>
      <c r="K9" s="21">
        <f t="shared" si="4"/>
        <v>4.6533559169890503E-3</v>
      </c>
      <c r="L9" s="21">
        <f t="shared" si="4"/>
        <v>6.1804029088825306E-3</v>
      </c>
      <c r="M9" s="21">
        <f t="shared" si="4"/>
        <v>7.7902136032858699E-3</v>
      </c>
      <c r="N9" s="21">
        <f t="shared" si="4"/>
        <v>6.271129129031135E-3</v>
      </c>
      <c r="O9" s="21">
        <f t="shared" si="4"/>
        <v>7.0321510553572513E-3</v>
      </c>
      <c r="P9" s="21">
        <f t="shared" si="4"/>
        <v>8.2571398622615158E-3</v>
      </c>
      <c r="Q9" s="21">
        <f t="shared" si="4"/>
        <v>7.1961062024186746E-3</v>
      </c>
      <c r="R9" s="21">
        <f t="shared" si="4"/>
        <v>6.5469777429907885E-3</v>
      </c>
      <c r="S9" s="21">
        <f t="shared" si="4"/>
        <v>4.7177868707292117E-3</v>
      </c>
      <c r="T9" s="21">
        <f t="shared" si="4"/>
        <v>1.2230001811147879E-2</v>
      </c>
      <c r="U9" s="21">
        <f t="shared" si="4"/>
        <v>9.6055828525520026E-3</v>
      </c>
      <c r="V9" s="21">
        <f t="shared" si="4"/>
        <v>7.7031425987443853E-3</v>
      </c>
      <c r="W9" s="21">
        <f t="shared" si="4"/>
        <v>1.0416017186142214E-2</v>
      </c>
      <c r="X9" s="21">
        <f t="shared" si="4"/>
        <v>1.0424802137960617E-2</v>
      </c>
      <c r="Y9" s="21">
        <f t="shared" si="4"/>
        <v>9.9879081548015537E-3</v>
      </c>
      <c r="Z9" s="21">
        <f t="shared" si="4"/>
        <v>3.3631162595546683E-3</v>
      </c>
      <c r="AA9" s="21">
        <f t="shared" si="4"/>
        <v>7.9741557549925738E-3</v>
      </c>
      <c r="AB9" s="21">
        <f t="shared" si="4"/>
        <v>1.6352789842007939E-2</v>
      </c>
      <c r="AC9" s="21">
        <f t="shared" si="4"/>
        <v>1.0594548986207835E-2</v>
      </c>
      <c r="AD9" s="21">
        <f t="shared" si="4"/>
        <v>1.3181079664054409E-2</v>
      </c>
      <c r="AE9" s="21">
        <f t="shared" si="4"/>
        <v>6.6989656852740826E-3</v>
      </c>
    </row>
    <row r="10" spans="1:31" x14ac:dyDescent="0.2">
      <c r="A10" s="13" t="s">
        <v>29</v>
      </c>
      <c r="B10" s="4" t="s">
        <v>30</v>
      </c>
      <c r="C10" s="27">
        <v>2.9032246681056295E-4</v>
      </c>
      <c r="D10" s="27">
        <v>1.7934870168678649E-4</v>
      </c>
      <c r="E10" s="27">
        <v>1.0973872438907817E-4</v>
      </c>
      <c r="F10" s="27">
        <v>1.3262903001361119E-4</v>
      </c>
      <c r="G10" s="27">
        <v>1.9308706052360196E-4</v>
      </c>
      <c r="H10" s="27">
        <v>1.2690441183390753E-4</v>
      </c>
      <c r="I10" s="27">
        <v>3.3288720691401752E-4</v>
      </c>
      <c r="J10" s="27">
        <v>1.2732235705765411E-3</v>
      </c>
      <c r="K10" s="27">
        <v>4.6533559169890503E-3</v>
      </c>
      <c r="L10" s="27">
        <v>6.1804029088825306E-3</v>
      </c>
      <c r="M10" s="27">
        <v>7.7902136032858699E-3</v>
      </c>
      <c r="N10" s="27">
        <v>6.271129129031135E-3</v>
      </c>
      <c r="O10" s="27">
        <v>7.0321510553572513E-3</v>
      </c>
      <c r="P10" s="27">
        <v>8.2571398622615158E-3</v>
      </c>
      <c r="Q10" s="27">
        <v>7.1961062024186746E-3</v>
      </c>
      <c r="R10" s="27">
        <v>6.5469777429907885E-3</v>
      </c>
      <c r="S10" s="27">
        <v>4.7177868707292117E-3</v>
      </c>
      <c r="T10" s="27">
        <v>1.2230001811147879E-2</v>
      </c>
      <c r="U10" s="27">
        <v>9.6055828525520026E-3</v>
      </c>
      <c r="V10" s="27">
        <v>7.7031425987443853E-3</v>
      </c>
      <c r="W10" s="27">
        <v>1.0416017186142214E-2</v>
      </c>
      <c r="X10" s="27">
        <v>1.0424802137960617E-2</v>
      </c>
      <c r="Y10" s="27">
        <v>9.9879081548015537E-3</v>
      </c>
      <c r="Z10" s="27">
        <v>3.3631162595546683E-3</v>
      </c>
      <c r="AA10" s="27">
        <v>7.9741557549925738E-3</v>
      </c>
      <c r="AB10" s="27">
        <v>1.6352789842007939E-2</v>
      </c>
      <c r="AC10" s="27">
        <v>1.0594548986207835E-2</v>
      </c>
      <c r="AD10" s="27">
        <v>1.3181079664054409E-2</v>
      </c>
      <c r="AE10" s="27">
        <v>6.6989656852740826E-3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6">+C18+C19+C20+C21+C22+C23+C24+C25+C26+C27+C28+C29+C30</f>
        <v>3.6593777224991908E-2</v>
      </c>
      <c r="D17" s="79">
        <f t="shared" si="6"/>
        <v>3.8033693196818548E-2</v>
      </c>
      <c r="E17" s="79">
        <f t="shared" si="6"/>
        <v>4.7989046055880974E-2</v>
      </c>
      <c r="F17" s="79">
        <f t="shared" si="6"/>
        <v>4.6536778915360455E-2</v>
      </c>
      <c r="G17" s="79">
        <f t="shared" si="6"/>
        <v>4.4396795275089614E-2</v>
      </c>
      <c r="H17" s="79">
        <f t="shared" si="6"/>
        <v>5.1436818816671843E-2</v>
      </c>
      <c r="I17" s="79">
        <f t="shared" si="6"/>
        <v>5.5399774528436196E-2</v>
      </c>
      <c r="J17" s="79">
        <f t="shared" si="6"/>
        <v>7.0516029227512059E-2</v>
      </c>
      <c r="K17" s="79">
        <f t="shared" si="6"/>
        <v>5.5933969346025118E-2</v>
      </c>
      <c r="L17" s="79">
        <f t="shared" si="6"/>
        <v>5.5242782566671776E-2</v>
      </c>
      <c r="M17" s="79">
        <f t="shared" si="6"/>
        <v>5.3271041079910882E-2</v>
      </c>
      <c r="N17" s="79">
        <f t="shared" si="6"/>
        <v>5.9000783038358734E-2</v>
      </c>
      <c r="O17" s="79">
        <f t="shared" si="6"/>
        <v>5.542088306919718E-2</v>
      </c>
      <c r="P17" s="79">
        <f t="shared" si="6"/>
        <v>5.4059527567240313E-2</v>
      </c>
      <c r="Q17" s="79">
        <f t="shared" si="6"/>
        <v>5.4854793180840439E-2</v>
      </c>
      <c r="R17" s="79">
        <f t="shared" si="6"/>
        <v>5.306842628299125E-2</v>
      </c>
      <c r="S17" s="79">
        <f t="shared" si="6"/>
        <v>5.2400236727907633E-2</v>
      </c>
      <c r="T17" s="79">
        <f t="shared" si="6"/>
        <v>6.0011455793122413E-2</v>
      </c>
      <c r="U17" s="79">
        <f t="shared" si="6"/>
        <v>5.8708574029131627E-2</v>
      </c>
      <c r="V17" s="79">
        <f t="shared" si="6"/>
        <v>5.1849506229325174E-2</v>
      </c>
      <c r="W17" s="79">
        <f t="shared" si="6"/>
        <v>4.636761619425625E-2</v>
      </c>
      <c r="X17" s="79">
        <f t="shared" si="6"/>
        <v>5.1213016043646697E-2</v>
      </c>
      <c r="Y17" s="79">
        <f t="shared" si="6"/>
        <v>5.340917265364073E-2</v>
      </c>
      <c r="Z17" s="79">
        <f t="shared" si="6"/>
        <v>5.5517846850027232E-2</v>
      </c>
      <c r="AA17" s="79">
        <f t="shared" si="6"/>
        <v>5.6649893147732999E-2</v>
      </c>
      <c r="AB17" s="79">
        <f t="shared" si="6"/>
        <v>5.6386361463350881E-2</v>
      </c>
      <c r="AC17" s="79">
        <f t="shared" si="6"/>
        <v>6.4340772168448968E-2</v>
      </c>
      <c r="AD17" s="79">
        <f t="shared" si="6"/>
        <v>6.454008415159572E-2</v>
      </c>
      <c r="AE17" s="79">
        <f t="shared" si="6"/>
        <v>6.3618843709955089E-2</v>
      </c>
    </row>
    <row r="18" spans="1:31" x14ac:dyDescent="0.2">
      <c r="A18" s="13" t="s">
        <v>45</v>
      </c>
      <c r="B18" s="4" t="s">
        <v>46</v>
      </c>
      <c r="C18" s="27">
        <v>8.8357513282668546E-5</v>
      </c>
      <c r="D18" s="27">
        <v>6.1260364023940433E-5</v>
      </c>
      <c r="E18" s="27">
        <v>7.8161225527929596E-5</v>
      </c>
      <c r="F18" s="27">
        <v>7.6363475279972754E-5</v>
      </c>
      <c r="G18" s="27">
        <v>8.3924040733354574E-5</v>
      </c>
      <c r="H18" s="27">
        <v>7.6171367255595685E-5</v>
      </c>
      <c r="I18" s="27">
        <v>6.624065068149305E-5</v>
      </c>
      <c r="J18" s="27">
        <v>1.4034851589631801E-4</v>
      </c>
      <c r="K18" s="27">
        <v>1.8176125751048273E-4</v>
      </c>
      <c r="L18" s="27">
        <v>2.6978558326735914E-4</v>
      </c>
      <c r="M18" s="27">
        <v>4.120841244515908E-4</v>
      </c>
      <c r="N18" s="27">
        <v>9.6759395308104279E-4</v>
      </c>
      <c r="O18" s="27">
        <v>1.2341729022883805E-3</v>
      </c>
      <c r="P18" s="27">
        <v>1.1074045594253472E-3</v>
      </c>
      <c r="Q18" s="27">
        <v>9.8588985726485827E-4</v>
      </c>
      <c r="R18" s="27">
        <v>9.2197108519230726E-4</v>
      </c>
      <c r="S18" s="27">
        <v>4.6910772247675103E-4</v>
      </c>
      <c r="T18" s="27">
        <v>6.692465321914339E-4</v>
      </c>
      <c r="U18" s="27">
        <v>3.4643881093095332E-4</v>
      </c>
      <c r="V18" s="27">
        <v>4.268490608651658E-4</v>
      </c>
      <c r="W18" s="27">
        <v>6.4927050207389824E-5</v>
      </c>
      <c r="X18" s="27">
        <v>5.0992652273326716E-5</v>
      </c>
      <c r="Y18" s="27">
        <v>3.5015043032185897E-5</v>
      </c>
      <c r="Z18" s="27">
        <v>1.547711291923632E-5</v>
      </c>
      <c r="AA18" s="27">
        <v>1.6129602595687316E-4</v>
      </c>
      <c r="AB18" s="27">
        <v>1.4243383341168666E-4</v>
      </c>
      <c r="AC18" s="27">
        <v>8.5394872299879047E-5</v>
      </c>
      <c r="AD18" s="27">
        <v>8.675738115981867E-5</v>
      </c>
      <c r="AE18" s="27">
        <v>7.4864331306984783E-5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1.0342628419334414E-2</v>
      </c>
      <c r="D21" s="27">
        <v>1.119846390549459E-2</v>
      </c>
      <c r="E21" s="27">
        <v>1.1570486896492684E-2</v>
      </c>
      <c r="F21" s="27">
        <v>7.2943871556889845E-3</v>
      </c>
      <c r="G21" s="27">
        <v>7.7378011827167817E-3</v>
      </c>
      <c r="H21" s="27">
        <v>8.416351008552838E-3</v>
      </c>
      <c r="I21" s="27">
        <v>7.0745785023651631E-3</v>
      </c>
      <c r="J21" s="27">
        <v>5.7498849320257901E-3</v>
      </c>
      <c r="K21" s="27">
        <v>6.7617214731704213E-3</v>
      </c>
      <c r="L21" s="27">
        <v>7.9765997628841213E-3</v>
      </c>
      <c r="M21" s="27">
        <v>1.0428203341386716E-2</v>
      </c>
      <c r="N21" s="27">
        <v>8.6958855394374205E-3</v>
      </c>
      <c r="O21" s="27">
        <v>9.1651337927091681E-3</v>
      </c>
      <c r="P21" s="27">
        <v>6.9151702301627821E-3</v>
      </c>
      <c r="Q21" s="27">
        <v>8.250781452967244E-3</v>
      </c>
      <c r="R21" s="27">
        <v>9.3252423423315529E-3</v>
      </c>
      <c r="S21" s="27">
        <v>7.8365025158384956E-3</v>
      </c>
      <c r="T21" s="27">
        <v>9.0659541020713073E-3</v>
      </c>
      <c r="U21" s="27">
        <v>9.5021810525558522E-3</v>
      </c>
      <c r="V21" s="27">
        <v>9.5360345125147794E-3</v>
      </c>
      <c r="W21" s="27">
        <v>8.3254747944792248E-3</v>
      </c>
      <c r="X21" s="27">
        <v>9.7798339240603473E-3</v>
      </c>
      <c r="Y21" s="27">
        <v>1.0201258879758146E-2</v>
      </c>
      <c r="Z21" s="27">
        <v>1.0430923324286504E-2</v>
      </c>
      <c r="AA21" s="27">
        <v>1.1431179780863263E-2</v>
      </c>
      <c r="AB21" s="27">
        <v>1.2021299489581926E-2</v>
      </c>
      <c r="AC21" s="27">
        <v>2.2302617739564833E-2</v>
      </c>
      <c r="AD21" s="27">
        <v>2.2594104619963664E-2</v>
      </c>
      <c r="AE21" s="27">
        <v>2.3044361628075855E-2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4.7929508550937325E-6</v>
      </c>
      <c r="P22" s="27">
        <v>0</v>
      </c>
      <c r="Q22" s="27">
        <v>0</v>
      </c>
      <c r="R22" s="27">
        <v>0</v>
      </c>
      <c r="S22" s="27">
        <v>4.877711309388762E-6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7.4525382146532599E-6</v>
      </c>
      <c r="AB22" s="27">
        <v>5.5651067004078758E-5</v>
      </c>
      <c r="AC22" s="27">
        <v>8.1110537926877546E-6</v>
      </c>
      <c r="AD22" s="27">
        <v>7.105419060796542E-5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2.3275607878451474E-3</v>
      </c>
      <c r="D23" s="27">
        <v>2.1132562168415551E-3</v>
      </c>
      <c r="E23" s="27">
        <v>2.9246939402272566E-3</v>
      </c>
      <c r="F23" s="27">
        <v>2.7341170334071138E-3</v>
      </c>
      <c r="G23" s="27">
        <v>2.4903830923363977E-3</v>
      </c>
      <c r="H23" s="27">
        <v>2.8420836206915169E-3</v>
      </c>
      <c r="I23" s="27">
        <v>2.7303944624172457E-3</v>
      </c>
      <c r="J23" s="27">
        <v>3.0693796557911368E-3</v>
      </c>
      <c r="K23" s="27">
        <v>2.3783340622786455E-3</v>
      </c>
      <c r="L23" s="27">
        <v>2.7627567765504948E-3</v>
      </c>
      <c r="M23" s="27">
        <v>2.9638770801937195E-3</v>
      </c>
      <c r="N23" s="27">
        <v>2.5550834949943407E-3</v>
      </c>
      <c r="O23" s="27">
        <v>2.2597357697491526E-3</v>
      </c>
      <c r="P23" s="27">
        <v>2.9415971935559861E-3</v>
      </c>
      <c r="Q23" s="27">
        <v>3.4659808961759408E-3</v>
      </c>
      <c r="R23" s="27">
        <v>2.7889289371043854E-3</v>
      </c>
      <c r="S23" s="27">
        <v>3.065384093084776E-3</v>
      </c>
      <c r="T23" s="27">
        <v>3.2506296016355362E-3</v>
      </c>
      <c r="U23" s="27">
        <v>3.8575987910271781E-3</v>
      </c>
      <c r="V23" s="27">
        <v>2.3926369601582767E-3</v>
      </c>
      <c r="W23" s="27">
        <v>2.1322847565463719E-3</v>
      </c>
      <c r="X23" s="27">
        <v>1.473207081681125E-3</v>
      </c>
      <c r="Y23" s="27">
        <v>1.6061136902073574E-3</v>
      </c>
      <c r="Z23" s="27">
        <v>1.6026119691558564E-3</v>
      </c>
      <c r="AA23" s="27">
        <v>1.4736026348788386E-3</v>
      </c>
      <c r="AB23" s="27">
        <v>1.3257442239680159E-4</v>
      </c>
      <c r="AC23" s="27">
        <v>2.3605075287514809E-3</v>
      </c>
      <c r="AD23" s="27">
        <v>1.6588375625785812E-3</v>
      </c>
      <c r="AE23" s="27">
        <v>1.1731947747963499E-3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1.9687656529040281E-3</v>
      </c>
      <c r="D26" s="27">
        <v>1.8408772858292204E-3</v>
      </c>
      <c r="E26" s="27">
        <v>2.2301590217932293E-3</v>
      </c>
      <c r="F26" s="27">
        <v>3.0521943086039244E-3</v>
      </c>
      <c r="G26" s="27">
        <v>2.4996990316255296E-3</v>
      </c>
      <c r="H26" s="27">
        <v>2.6391969790273352E-3</v>
      </c>
      <c r="I26" s="27">
        <v>2.3386433158989607E-3</v>
      </c>
      <c r="J26" s="27">
        <v>2.4889321117416664E-3</v>
      </c>
      <c r="K26" s="27">
        <v>2.1402777989335065E-3</v>
      </c>
      <c r="L26" s="27">
        <v>1.5478712555351876E-3</v>
      </c>
      <c r="M26" s="27">
        <v>1.7998251796539696E-3</v>
      </c>
      <c r="N26" s="27">
        <v>1.9308079769395727E-3</v>
      </c>
      <c r="O26" s="27">
        <v>1.7786374562042107E-3</v>
      </c>
      <c r="P26" s="27">
        <v>1.8271205330664978E-3</v>
      </c>
      <c r="Q26" s="27">
        <v>1.9134593913467865E-3</v>
      </c>
      <c r="R26" s="27">
        <v>2.1584544801370128E-3</v>
      </c>
      <c r="S26" s="27">
        <v>2.1096477123938614E-3</v>
      </c>
      <c r="T26" s="27">
        <v>2.2316212005580238E-3</v>
      </c>
      <c r="U26" s="27">
        <v>2.4328263607820192E-3</v>
      </c>
      <c r="V26" s="27">
        <v>2.5803778913648157E-3</v>
      </c>
      <c r="W26" s="27">
        <v>2.2627002016220887E-3</v>
      </c>
      <c r="X26" s="27">
        <v>2.5598214386352595E-3</v>
      </c>
      <c r="Y26" s="27">
        <v>3.6766208136447772E-3</v>
      </c>
      <c r="Z26" s="27">
        <v>4.2559069302156236E-3</v>
      </c>
      <c r="AA26" s="27">
        <v>3.4955205212205769E-3</v>
      </c>
      <c r="AB26" s="27">
        <v>4.0441618496405134E-3</v>
      </c>
      <c r="AC26" s="27">
        <v>3.7386776295445872E-3</v>
      </c>
      <c r="AD26" s="27">
        <v>3.9365640153183196E-3</v>
      </c>
      <c r="AE26" s="27">
        <v>3.4414387046776806E-3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2.1866464851625651E-2</v>
      </c>
      <c r="D30" s="27">
        <v>2.2819835424629242E-2</v>
      </c>
      <c r="E30" s="27">
        <v>3.1185544971839875E-2</v>
      </c>
      <c r="F30" s="27">
        <v>3.3379716942380455E-2</v>
      </c>
      <c r="G30" s="27">
        <v>3.1584987927677548E-2</v>
      </c>
      <c r="H30" s="27">
        <v>3.7463015841144559E-2</v>
      </c>
      <c r="I30" s="27">
        <v>4.3189917597073336E-2</v>
      </c>
      <c r="J30" s="27">
        <v>5.9067484012057143E-2</v>
      </c>
      <c r="K30" s="27">
        <v>4.4471874754132064E-2</v>
      </c>
      <c r="L30" s="27">
        <v>4.2685769188434614E-2</v>
      </c>
      <c r="M30" s="27">
        <v>3.7667051354224886E-2</v>
      </c>
      <c r="N30" s="27">
        <v>4.485141207390636E-2</v>
      </c>
      <c r="O30" s="27">
        <v>4.0978410197391173E-2</v>
      </c>
      <c r="P30" s="27">
        <v>4.1268235051029702E-2</v>
      </c>
      <c r="Q30" s="27">
        <v>4.0238681583085613E-2</v>
      </c>
      <c r="R30" s="27">
        <v>3.7873829438225995E-2</v>
      </c>
      <c r="S30" s="27">
        <v>3.891471697280436E-2</v>
      </c>
      <c r="T30" s="27">
        <v>4.4794004356666112E-2</v>
      </c>
      <c r="U30" s="27">
        <v>4.2569529013835629E-2</v>
      </c>
      <c r="V30" s="27">
        <v>3.6913607804422134E-2</v>
      </c>
      <c r="W30" s="27">
        <v>3.3582229391401174E-2</v>
      </c>
      <c r="X30" s="27">
        <v>3.734916094699664E-2</v>
      </c>
      <c r="Y30" s="27">
        <v>3.7890164226998264E-2</v>
      </c>
      <c r="Z30" s="27">
        <v>3.9212927513450013E-2</v>
      </c>
      <c r="AA30" s="27">
        <v>4.0080841646598794E-2</v>
      </c>
      <c r="AB30" s="27">
        <v>3.9990240801315878E-2</v>
      </c>
      <c r="AC30" s="27">
        <v>3.5845463344495503E-2</v>
      </c>
      <c r="AD30" s="27">
        <v>3.6192766381967369E-2</v>
      </c>
      <c r="AE30" s="27">
        <v>3.5884984271098215E-2</v>
      </c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0.14829706784148494</v>
      </c>
      <c r="D31" s="21">
        <f t="shared" si="7"/>
        <v>0.15268425266978802</v>
      </c>
      <c r="E31" s="21">
        <f t="shared" si="7"/>
        <v>0.16806111033910073</v>
      </c>
      <c r="F31" s="21">
        <f t="shared" si="7"/>
        <v>0.18809440147589676</v>
      </c>
      <c r="G31" s="21">
        <f t="shared" si="7"/>
        <v>0.21082054626179864</v>
      </c>
      <c r="H31" s="21">
        <f t="shared" si="7"/>
        <v>0.24415553705718668</v>
      </c>
      <c r="I31" s="21">
        <f t="shared" si="7"/>
        <v>0.27708974678147802</v>
      </c>
      <c r="J31" s="21">
        <f t="shared" si="7"/>
        <v>0.30418899908973873</v>
      </c>
      <c r="K31" s="21">
        <f t="shared" si="7"/>
        <v>0.33008632575532298</v>
      </c>
      <c r="L31" s="21">
        <f t="shared" si="7"/>
        <v>0.35736237285830985</v>
      </c>
      <c r="M31" s="21">
        <f t="shared" si="7"/>
        <v>0.37563154083184447</v>
      </c>
      <c r="N31" s="21">
        <f t="shared" si="7"/>
        <v>0.36269269623446476</v>
      </c>
      <c r="O31" s="21">
        <f t="shared" si="7"/>
        <v>0.37256074922229238</v>
      </c>
      <c r="P31" s="21">
        <f t="shared" si="7"/>
        <v>0.37443038277791246</v>
      </c>
      <c r="Q31" s="21">
        <f t="shared" si="7"/>
        <v>0.38878984919733156</v>
      </c>
      <c r="R31" s="21">
        <f t="shared" si="7"/>
        <v>0.41714919359369607</v>
      </c>
      <c r="S31" s="21">
        <f t="shared" si="7"/>
        <v>0.412282697448275</v>
      </c>
      <c r="T31" s="21">
        <f t="shared" si="7"/>
        <v>0.44819957899053914</v>
      </c>
      <c r="U31" s="21">
        <f t="shared" si="7"/>
        <v>0.47030105092090535</v>
      </c>
      <c r="V31" s="21">
        <f t="shared" si="7"/>
        <v>0.48695060877155089</v>
      </c>
      <c r="W31" s="21">
        <f t="shared" si="7"/>
        <v>0.52437859160663547</v>
      </c>
      <c r="X31" s="21">
        <f t="shared" si="7"/>
        <v>0.52990355273743195</v>
      </c>
      <c r="Y31" s="21">
        <f t="shared" si="7"/>
        <v>0.54635153444783524</v>
      </c>
      <c r="Z31" s="21">
        <f t="shared" si="7"/>
        <v>0.58897669929961816</v>
      </c>
      <c r="AA31" s="21">
        <f t="shared" si="7"/>
        <v>0.58861748384783807</v>
      </c>
      <c r="AB31" s="21">
        <f t="shared" si="7"/>
        <v>0.63644981608871531</v>
      </c>
      <c r="AC31" s="21">
        <f t="shared" si="7"/>
        <v>0.66038679066943917</v>
      </c>
      <c r="AD31" s="21">
        <f t="shared" si="7"/>
        <v>0.68181596846048476</v>
      </c>
      <c r="AE31" s="21">
        <f t="shared" si="7"/>
        <v>0.69672052654057781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7.0962871897333035E-3</v>
      </c>
      <c r="D32" s="21">
        <f t="shared" si="8"/>
        <v>4.0642415314107753E-3</v>
      </c>
      <c r="E32" s="21">
        <f t="shared" si="8"/>
        <v>5.6401917830693647E-3</v>
      </c>
      <c r="F32" s="21">
        <f t="shared" si="8"/>
        <v>6.9890837517918693E-3</v>
      </c>
      <c r="G32" s="21">
        <f t="shared" si="8"/>
        <v>5.6409863487863034E-3</v>
      </c>
      <c r="H32" s="21">
        <f t="shared" si="8"/>
        <v>7.8287053864623014E-3</v>
      </c>
      <c r="I32" s="21">
        <f t="shared" si="8"/>
        <v>9.1802169383552075E-3</v>
      </c>
      <c r="J32" s="21">
        <f t="shared" si="8"/>
        <v>1.2503479920514775E-2</v>
      </c>
      <c r="K32" s="21">
        <f t="shared" si="8"/>
        <v>1.2173606477587934E-2</v>
      </c>
      <c r="L32" s="21">
        <f t="shared" si="8"/>
        <v>1.000806880920891E-2</v>
      </c>
      <c r="M32" s="21">
        <f t="shared" si="8"/>
        <v>8.4283060763331308E-3</v>
      </c>
      <c r="N32" s="21">
        <f t="shared" si="8"/>
        <v>1.1233503771182006E-2</v>
      </c>
      <c r="O32" s="21">
        <f t="shared" si="8"/>
        <v>9.5121497828293388E-3</v>
      </c>
      <c r="P32" s="21">
        <f t="shared" si="8"/>
        <v>7.4847612504433036E-3</v>
      </c>
      <c r="Q32" s="21">
        <f t="shared" si="8"/>
        <v>8.8021134679337736E-3</v>
      </c>
      <c r="R32" s="21">
        <f t="shared" si="8"/>
        <v>1.1943061520057086E-2</v>
      </c>
      <c r="S32" s="21">
        <f t="shared" si="8"/>
        <v>1.1184097268210265E-2</v>
      </c>
      <c r="T32" s="21">
        <f t="shared" si="8"/>
        <v>1.2535405093853312E-2</v>
      </c>
      <c r="U32" s="21">
        <f t="shared" si="8"/>
        <v>1.6723854749038224E-2</v>
      </c>
      <c r="V32" s="21">
        <f t="shared" si="8"/>
        <v>1.1540946569116299E-2</v>
      </c>
      <c r="W32" s="21">
        <f t="shared" si="8"/>
        <v>9.5843773399849775E-3</v>
      </c>
      <c r="X32" s="21">
        <f t="shared" si="8"/>
        <v>9.7288509433262529E-3</v>
      </c>
      <c r="Y32" s="21">
        <f t="shared" si="8"/>
        <v>1.4600697388672108E-2</v>
      </c>
      <c r="Z32" s="21">
        <f t="shared" si="8"/>
        <v>1.2874455730642494E-2</v>
      </c>
      <c r="AA32" s="21">
        <f t="shared" si="8"/>
        <v>1.2144101558008404E-2</v>
      </c>
      <c r="AB32" s="21">
        <f t="shared" si="8"/>
        <v>1.9943324165819683E-2</v>
      </c>
      <c r="AC32" s="21">
        <f t="shared" si="8"/>
        <v>1.730331278443932E-2</v>
      </c>
      <c r="AD32" s="21">
        <f t="shared" si="8"/>
        <v>1.8383402929295585E-2</v>
      </c>
      <c r="AE32" s="21">
        <f t="shared" si="8"/>
        <v>2.4100361285236845E-2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7.0962871897333035E-3</v>
      </c>
      <c r="D34" s="27">
        <v>4.0642415314107753E-3</v>
      </c>
      <c r="E34" s="27">
        <v>5.6401917830693647E-3</v>
      </c>
      <c r="F34" s="27">
        <v>6.9890837517918693E-3</v>
      </c>
      <c r="G34" s="27">
        <v>5.6409863487863034E-3</v>
      </c>
      <c r="H34" s="27">
        <v>7.8287053864623014E-3</v>
      </c>
      <c r="I34" s="27">
        <v>9.1802169383552075E-3</v>
      </c>
      <c r="J34" s="27">
        <v>1.2503479920514775E-2</v>
      </c>
      <c r="K34" s="27">
        <v>1.2173606477587934E-2</v>
      </c>
      <c r="L34" s="27">
        <v>1.000806880920891E-2</v>
      </c>
      <c r="M34" s="27">
        <v>8.4283060763331308E-3</v>
      </c>
      <c r="N34" s="27">
        <v>1.1233503771182006E-2</v>
      </c>
      <c r="O34" s="27">
        <v>9.5121497828293388E-3</v>
      </c>
      <c r="P34" s="27">
        <v>7.4847612504433036E-3</v>
      </c>
      <c r="Q34" s="27">
        <v>8.8021134679337736E-3</v>
      </c>
      <c r="R34" s="27">
        <v>1.1943061520057086E-2</v>
      </c>
      <c r="S34" s="27">
        <v>1.1184097268210265E-2</v>
      </c>
      <c r="T34" s="27">
        <v>1.2535405093853312E-2</v>
      </c>
      <c r="U34" s="27">
        <v>1.6723854749038224E-2</v>
      </c>
      <c r="V34" s="27">
        <v>1.1540946569116299E-2</v>
      </c>
      <c r="W34" s="27">
        <v>9.5843773399849775E-3</v>
      </c>
      <c r="X34" s="27">
        <v>9.7288509433262529E-3</v>
      </c>
      <c r="Y34" s="27">
        <v>1.4600697388672108E-2</v>
      </c>
      <c r="Z34" s="27">
        <v>1.2874455730642494E-2</v>
      </c>
      <c r="AA34" s="27">
        <v>1.2144101558008404E-2</v>
      </c>
      <c r="AB34" s="27">
        <v>1.9943324165819683E-2</v>
      </c>
      <c r="AC34" s="27">
        <v>1.730331278443932E-2</v>
      </c>
      <c r="AD34" s="27">
        <v>1.8383402929295585E-2</v>
      </c>
      <c r="AE34" s="27">
        <v>2.4100361285236845E-2</v>
      </c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0.12342777618847067</v>
      </c>
      <c r="D35" s="21">
        <f t="shared" si="9"/>
        <v>0.12916426034695638</v>
      </c>
      <c r="E35" s="21">
        <f t="shared" si="9"/>
        <v>0.14039833661415813</v>
      </c>
      <c r="F35" s="21">
        <f t="shared" si="9"/>
        <v>0.15556608930161864</v>
      </c>
      <c r="G35" s="21">
        <f t="shared" si="9"/>
        <v>0.17559979337284448</v>
      </c>
      <c r="H35" s="21">
        <f t="shared" si="9"/>
        <v>0.20415830909444499</v>
      </c>
      <c r="I35" s="21">
        <f t="shared" si="9"/>
        <v>0.23251917987897419</v>
      </c>
      <c r="J35" s="21">
        <f t="shared" si="9"/>
        <v>0.25479250402153536</v>
      </c>
      <c r="K35" s="21">
        <f t="shared" si="9"/>
        <v>0.27869393585196733</v>
      </c>
      <c r="L35" s="21">
        <f t="shared" si="9"/>
        <v>0.30262944584737372</v>
      </c>
      <c r="M35" s="21">
        <f t="shared" si="9"/>
        <v>0.31961713516617513</v>
      </c>
      <c r="N35" s="21">
        <f t="shared" si="9"/>
        <v>0.30576993613671133</v>
      </c>
      <c r="O35" s="21">
        <f t="shared" si="9"/>
        <v>0.31655097466477905</v>
      </c>
      <c r="P35" s="21">
        <f t="shared" si="9"/>
        <v>0.32167634713863219</v>
      </c>
      <c r="Q35" s="21">
        <f t="shared" si="9"/>
        <v>0.33518173370495785</v>
      </c>
      <c r="R35" s="21">
        <f t="shared" si="9"/>
        <v>0.36082967984172309</v>
      </c>
      <c r="S35" s="21">
        <f t="shared" si="9"/>
        <v>0.35950101746982271</v>
      </c>
      <c r="T35" s="21">
        <f t="shared" si="9"/>
        <v>0.39454037550709042</v>
      </c>
      <c r="U35" s="21">
        <f t="shared" si="9"/>
        <v>0.40977206461491578</v>
      </c>
      <c r="V35" s="21">
        <f t="shared" si="9"/>
        <v>0.4345287581778785</v>
      </c>
      <c r="W35" s="21">
        <f t="shared" si="9"/>
        <v>0.47145257602551977</v>
      </c>
      <c r="X35" s="21">
        <f t="shared" si="9"/>
        <v>0.47484127627357436</v>
      </c>
      <c r="Y35" s="21">
        <f t="shared" si="9"/>
        <v>0.48793822036028167</v>
      </c>
      <c r="Z35" s="21">
        <f t="shared" si="9"/>
        <v>0.53206274949140475</v>
      </c>
      <c r="AA35" s="21">
        <f t="shared" si="9"/>
        <v>0.54035370985130771</v>
      </c>
      <c r="AB35" s="21">
        <f t="shared" si="9"/>
        <v>0.56734508658648986</v>
      </c>
      <c r="AC35" s="21">
        <f t="shared" si="9"/>
        <v>0.60128506837047135</v>
      </c>
      <c r="AD35" s="21">
        <f t="shared" si="9"/>
        <v>0.62135785263542764</v>
      </c>
      <c r="AE35" s="21">
        <f t="shared" si="9"/>
        <v>0.6285660294127825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5.2935867597338683E-2</v>
      </c>
      <c r="D36" s="21">
        <f t="shared" si="10"/>
        <v>5.5592870040228767E-2</v>
      </c>
      <c r="E36" s="21">
        <f t="shared" si="10"/>
        <v>6.0862138771268559E-2</v>
      </c>
      <c r="F36" s="21">
        <f t="shared" si="10"/>
        <v>6.6945561398561559E-2</v>
      </c>
      <c r="G36" s="21">
        <f t="shared" si="10"/>
        <v>7.5862480634361587E-2</v>
      </c>
      <c r="H36" s="21">
        <f t="shared" si="10"/>
        <v>9.1684892365168053E-2</v>
      </c>
      <c r="I36" s="21">
        <f t="shared" si="10"/>
        <v>0.10751463484706306</v>
      </c>
      <c r="J36" s="21">
        <f t="shared" si="10"/>
        <v>0.12050738708583947</v>
      </c>
      <c r="K36" s="21">
        <f t="shared" si="10"/>
        <v>0.13394780870211498</v>
      </c>
      <c r="L36" s="21">
        <f t="shared" si="10"/>
        <v>0.14848463608832255</v>
      </c>
      <c r="M36" s="21">
        <f t="shared" si="10"/>
        <v>0.15724082348232693</v>
      </c>
      <c r="N36" s="21">
        <f t="shared" si="10"/>
        <v>0.15014643226936497</v>
      </c>
      <c r="O36" s="21">
        <f t="shared" si="10"/>
        <v>0.15173898187001283</v>
      </c>
      <c r="P36" s="21">
        <f t="shared" si="10"/>
        <v>0.15297917393245347</v>
      </c>
      <c r="Q36" s="21">
        <f t="shared" si="10"/>
        <v>0.1628049575670934</v>
      </c>
      <c r="R36" s="21">
        <f t="shared" si="10"/>
        <v>0.17128722320346959</v>
      </c>
      <c r="S36" s="21">
        <f t="shared" si="10"/>
        <v>0.17573234195132537</v>
      </c>
      <c r="T36" s="21">
        <f t="shared" si="10"/>
        <v>0.19026144376076115</v>
      </c>
      <c r="U36" s="21">
        <f t="shared" si="10"/>
        <v>0.19836614119751278</v>
      </c>
      <c r="V36" s="21">
        <f t="shared" si="10"/>
        <v>0.22132526326053825</v>
      </c>
      <c r="W36" s="21">
        <f t="shared" si="10"/>
        <v>0.25381120522536499</v>
      </c>
      <c r="X36" s="21">
        <f t="shared" si="10"/>
        <v>0.2497615125500231</v>
      </c>
      <c r="Y36" s="21">
        <f t="shared" si="10"/>
        <v>0.26874410365131107</v>
      </c>
      <c r="Z36" s="21">
        <f t="shared" si="10"/>
        <v>0.29806814353766364</v>
      </c>
      <c r="AA36" s="21">
        <f t="shared" si="10"/>
        <v>0.32564539089002825</v>
      </c>
      <c r="AB36" s="21">
        <f t="shared" si="10"/>
        <v>0.33257083602779824</v>
      </c>
      <c r="AC36" s="21">
        <f t="shared" si="10"/>
        <v>0.35805754440518178</v>
      </c>
      <c r="AD36" s="21">
        <f t="shared" si="10"/>
        <v>0.37540499376297132</v>
      </c>
      <c r="AE36" s="21">
        <f t="shared" si="10"/>
        <v>0.37301199370866289</v>
      </c>
    </row>
    <row r="37" spans="1:31" x14ac:dyDescent="0.2">
      <c r="A37" s="13" t="s">
        <v>83</v>
      </c>
      <c r="B37" s="4" t="s">
        <v>84</v>
      </c>
      <c r="C37" s="27">
        <v>3.3739355797311185E-4</v>
      </c>
      <c r="D37" s="27">
        <v>4.1357920009607254E-4</v>
      </c>
      <c r="E37" s="27">
        <v>2.4488242110951665E-4</v>
      </c>
      <c r="F37" s="27">
        <v>3.210680632324774E-4</v>
      </c>
      <c r="G37" s="27">
        <v>3.7548637903459219E-4</v>
      </c>
      <c r="H37" s="27">
        <v>1.5286786358184791E-2</v>
      </c>
      <c r="I37" s="27">
        <v>3.1294273935314428E-2</v>
      </c>
      <c r="J37" s="27">
        <v>4.706009142264872E-2</v>
      </c>
      <c r="K37" s="27">
        <v>6.3223430621762874E-2</v>
      </c>
      <c r="L37" s="27">
        <v>7.9219777193737573E-2</v>
      </c>
      <c r="M37" s="27">
        <v>9.2526888891782844E-2</v>
      </c>
      <c r="N37" s="27">
        <v>9.5816722169023982E-2</v>
      </c>
      <c r="O37" s="27">
        <v>0.1034754517255588</v>
      </c>
      <c r="P37" s="27">
        <v>0.11048565129352522</v>
      </c>
      <c r="Q37" s="27">
        <v>0.12482319967858233</v>
      </c>
      <c r="R37" s="27">
        <v>0.13694151342461458</v>
      </c>
      <c r="S37" s="27">
        <v>0.14757215939472229</v>
      </c>
      <c r="T37" s="27">
        <v>0.16752183560824144</v>
      </c>
      <c r="U37" s="27">
        <v>0.18288229836449166</v>
      </c>
      <c r="V37" s="27">
        <v>0.20703142453185369</v>
      </c>
      <c r="W37" s="27">
        <v>0.24017402016564793</v>
      </c>
      <c r="X37" s="27">
        <v>0.23856072178089854</v>
      </c>
      <c r="Y37" s="27">
        <v>0.25885233078084363</v>
      </c>
      <c r="Z37" s="27">
        <v>0.28900259142309614</v>
      </c>
      <c r="AA37" s="27">
        <v>0.31756516953584657</v>
      </c>
      <c r="AB37" s="27">
        <v>0.32572394906539803</v>
      </c>
      <c r="AC37" s="27">
        <v>0.35194561136904251</v>
      </c>
      <c r="AD37" s="27">
        <v>0.37018270755159421</v>
      </c>
      <c r="AE37" s="27">
        <v>0.36882297642090806</v>
      </c>
    </row>
    <row r="38" spans="1:31" x14ac:dyDescent="0.2">
      <c r="A38" s="13" t="s">
        <v>85</v>
      </c>
      <c r="B38" s="4" t="s">
        <v>86</v>
      </c>
      <c r="C38" s="27">
        <v>5.2598474039365573E-2</v>
      </c>
      <c r="D38" s="27">
        <v>5.5179290840132691E-2</v>
      </c>
      <c r="E38" s="27">
        <v>6.0617256350159042E-2</v>
      </c>
      <c r="F38" s="27">
        <v>6.6624493335329077E-2</v>
      </c>
      <c r="G38" s="27">
        <v>7.5486994255326997E-2</v>
      </c>
      <c r="H38" s="27">
        <v>7.6398106006983268E-2</v>
      </c>
      <c r="I38" s="27">
        <v>7.6220360911748622E-2</v>
      </c>
      <c r="J38" s="27">
        <v>7.3447295663190748E-2</v>
      </c>
      <c r="K38" s="27">
        <v>7.0724378080352091E-2</v>
      </c>
      <c r="L38" s="27">
        <v>6.9264858894584974E-2</v>
      </c>
      <c r="M38" s="27">
        <v>6.47139345905441E-2</v>
      </c>
      <c r="N38" s="27">
        <v>5.4329710100341003E-2</v>
      </c>
      <c r="O38" s="27">
        <v>4.8263530144454045E-2</v>
      </c>
      <c r="P38" s="27">
        <v>4.2493522638928256E-2</v>
      </c>
      <c r="Q38" s="27">
        <v>3.7981757888511089E-2</v>
      </c>
      <c r="R38" s="27">
        <v>3.4345709778855003E-2</v>
      </c>
      <c r="S38" s="27">
        <v>2.8160182556603078E-2</v>
      </c>
      <c r="T38" s="27">
        <v>2.2739608152519724E-2</v>
      </c>
      <c r="U38" s="27">
        <v>1.5483842833021129E-2</v>
      </c>
      <c r="V38" s="27">
        <v>1.4293838728684564E-2</v>
      </c>
      <c r="W38" s="27">
        <v>1.3637185059717062E-2</v>
      </c>
      <c r="X38" s="27">
        <v>1.1200790769124546E-2</v>
      </c>
      <c r="Y38" s="27">
        <v>9.8917728704674551E-3</v>
      </c>
      <c r="Z38" s="27">
        <v>9.0655521145675232E-3</v>
      </c>
      <c r="AA38" s="27">
        <v>8.080221354181686E-3</v>
      </c>
      <c r="AB38" s="27">
        <v>6.8468869624001873E-3</v>
      </c>
      <c r="AC38" s="27">
        <v>6.1119330361392729E-3</v>
      </c>
      <c r="AD38" s="27">
        <v>5.2222862113770986E-3</v>
      </c>
      <c r="AE38" s="27">
        <v>4.1890172877548206E-3</v>
      </c>
    </row>
    <row r="39" spans="1:31" x14ac:dyDescent="0.2">
      <c r="A39" s="13" t="s">
        <v>87</v>
      </c>
      <c r="B39" s="4" t="s">
        <v>88</v>
      </c>
      <c r="C39" s="21">
        <f t="shared" ref="C39:AE39" si="11">+C40+C41</f>
        <v>3.0286986339094862E-2</v>
      </c>
      <c r="D39" s="21">
        <f t="shared" si="11"/>
        <v>3.1769059918399283E-2</v>
      </c>
      <c r="E39" s="21">
        <f t="shared" si="11"/>
        <v>3.4905347752963431E-2</v>
      </c>
      <c r="F39" s="21">
        <f t="shared" si="11"/>
        <v>3.836247345821546E-2</v>
      </c>
      <c r="G39" s="21">
        <f t="shared" si="11"/>
        <v>4.3482538922122116E-2</v>
      </c>
      <c r="H39" s="21">
        <f t="shared" si="11"/>
        <v>5.0457880330417405E-2</v>
      </c>
      <c r="I39" s="21">
        <f t="shared" si="11"/>
        <v>5.7371452103514173E-2</v>
      </c>
      <c r="J39" s="21">
        <f t="shared" si="11"/>
        <v>6.2793953132640967E-2</v>
      </c>
      <c r="K39" s="21">
        <f t="shared" si="11"/>
        <v>6.8508504615102037E-2</v>
      </c>
      <c r="L39" s="21">
        <f t="shared" si="11"/>
        <v>7.5198667602479022E-2</v>
      </c>
      <c r="M39" s="21">
        <f t="shared" si="11"/>
        <v>7.949542529081155E-2</v>
      </c>
      <c r="N39" s="21">
        <f t="shared" si="11"/>
        <v>7.5498194554455986E-2</v>
      </c>
      <c r="O39" s="21">
        <f t="shared" si="11"/>
        <v>7.8904844206232685E-2</v>
      </c>
      <c r="P39" s="21">
        <f t="shared" si="11"/>
        <v>7.8405726352820448E-2</v>
      </c>
      <c r="Q39" s="21">
        <f t="shared" si="11"/>
        <v>7.8717119833791427E-2</v>
      </c>
      <c r="R39" s="21">
        <f t="shared" si="11"/>
        <v>8.1289535961619197E-2</v>
      </c>
      <c r="S39" s="21">
        <f t="shared" si="11"/>
        <v>8.0618295031085335E-2</v>
      </c>
      <c r="T39" s="21">
        <f t="shared" si="11"/>
        <v>8.793934489235733E-2</v>
      </c>
      <c r="U39" s="21">
        <f t="shared" si="11"/>
        <v>9.1819324744127101E-2</v>
      </c>
      <c r="V39" s="21">
        <f t="shared" si="11"/>
        <v>9.7058062427382699E-2</v>
      </c>
      <c r="W39" s="21">
        <f t="shared" si="11"/>
        <v>0.10510376202939026</v>
      </c>
      <c r="X39" s="21">
        <f t="shared" si="11"/>
        <v>0.10278567053243989</v>
      </c>
      <c r="Y39" s="21">
        <f t="shared" si="11"/>
        <v>0.10308013039738498</v>
      </c>
      <c r="Z39" s="21">
        <f t="shared" si="11"/>
        <v>0.10979430206118837</v>
      </c>
      <c r="AA39" s="21">
        <f t="shared" si="11"/>
        <v>0.10845612018927442</v>
      </c>
      <c r="AB39" s="21">
        <f t="shared" si="11"/>
        <v>0.11389561087067025</v>
      </c>
      <c r="AC39" s="21">
        <f t="shared" si="11"/>
        <v>0.12099772402371418</v>
      </c>
      <c r="AD39" s="21">
        <f t="shared" si="11"/>
        <v>0.1233133798055558</v>
      </c>
      <c r="AE39" s="21">
        <f t="shared" si="11"/>
        <v>0.12825505460847803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2.6321801590865869E-18</v>
      </c>
      <c r="H40" s="27">
        <v>6.3689111803646769E-3</v>
      </c>
      <c r="I40" s="27">
        <v>1.3294304788035215E-2</v>
      </c>
      <c r="J40" s="27">
        <v>2.0221256373062598E-2</v>
      </c>
      <c r="K40" s="27">
        <v>2.7409311646914084E-2</v>
      </c>
      <c r="L40" s="27">
        <v>3.4917865491275318E-2</v>
      </c>
      <c r="M40" s="27">
        <v>4.158184064751709E-2</v>
      </c>
      <c r="N40" s="27">
        <v>4.3598815921081793E-2</v>
      </c>
      <c r="O40" s="27">
        <v>4.9441159982648017E-2</v>
      </c>
      <c r="P40" s="27">
        <v>5.2844979448960473E-2</v>
      </c>
      <c r="Q40" s="27">
        <v>5.6909814368939091E-2</v>
      </c>
      <c r="R40" s="27">
        <v>6.221297818014241E-2</v>
      </c>
      <c r="S40" s="27">
        <v>6.5415818837362055E-2</v>
      </c>
      <c r="T40" s="27">
        <v>7.5412897909889934E-2</v>
      </c>
      <c r="U40" s="27">
        <v>8.3019694869888527E-2</v>
      </c>
      <c r="V40" s="27">
        <v>8.8848817419321477E-2</v>
      </c>
      <c r="W40" s="27">
        <v>9.7153225957990808E-2</v>
      </c>
      <c r="X40" s="27">
        <v>9.624956181878648E-2</v>
      </c>
      <c r="Y40" s="27">
        <v>9.7066485213129591E-2</v>
      </c>
      <c r="Z40" s="27">
        <v>0.10406273209285549</v>
      </c>
      <c r="AA40" s="27">
        <v>0.10314016639217252</v>
      </c>
      <c r="AB40" s="27">
        <v>0.10910972875280377</v>
      </c>
      <c r="AC40" s="27">
        <v>0.11649201350696635</v>
      </c>
      <c r="AD40" s="27">
        <v>0.11911676211274563</v>
      </c>
      <c r="AE40" s="27">
        <v>0.12465110290042968</v>
      </c>
    </row>
    <row r="41" spans="1:31" x14ac:dyDescent="0.2">
      <c r="A41" s="13" t="s">
        <v>91</v>
      </c>
      <c r="B41" s="4" t="s">
        <v>92</v>
      </c>
      <c r="C41" s="27">
        <v>3.0286986339094862E-2</v>
      </c>
      <c r="D41" s="27">
        <v>3.1769059918399283E-2</v>
      </c>
      <c r="E41" s="27">
        <v>3.4905347752963431E-2</v>
      </c>
      <c r="F41" s="27">
        <v>3.836247345821546E-2</v>
      </c>
      <c r="G41" s="27">
        <v>4.3482538922122116E-2</v>
      </c>
      <c r="H41" s="27">
        <v>4.4088969150052726E-2</v>
      </c>
      <c r="I41" s="27">
        <v>4.4077147315478959E-2</v>
      </c>
      <c r="J41" s="27">
        <v>4.2572696759578366E-2</v>
      </c>
      <c r="K41" s="27">
        <v>4.1099192968187953E-2</v>
      </c>
      <c r="L41" s="27">
        <v>4.0280802111203703E-2</v>
      </c>
      <c r="M41" s="27">
        <v>3.7913584643294466E-2</v>
      </c>
      <c r="N41" s="27">
        <v>3.1899378633374192E-2</v>
      </c>
      <c r="O41" s="27">
        <v>2.9463684223584665E-2</v>
      </c>
      <c r="P41" s="27">
        <v>2.5560746903859982E-2</v>
      </c>
      <c r="Q41" s="27">
        <v>2.1807305464852336E-2</v>
      </c>
      <c r="R41" s="27">
        <v>1.907655778147679E-2</v>
      </c>
      <c r="S41" s="27">
        <v>1.5202476193723278E-2</v>
      </c>
      <c r="T41" s="27">
        <v>1.2526446982467403E-2</v>
      </c>
      <c r="U41" s="27">
        <v>8.7996298742385702E-3</v>
      </c>
      <c r="V41" s="27">
        <v>8.2092450080612257E-3</v>
      </c>
      <c r="W41" s="27">
        <v>7.9505360713994517E-3</v>
      </c>
      <c r="X41" s="27">
        <v>6.5361087136534112E-3</v>
      </c>
      <c r="Y41" s="27">
        <v>6.0136451842553876E-3</v>
      </c>
      <c r="Z41" s="27">
        <v>5.7315699683328754E-3</v>
      </c>
      <c r="AA41" s="27">
        <v>5.3159537971018897E-3</v>
      </c>
      <c r="AB41" s="27">
        <v>4.7858821178664883E-3</v>
      </c>
      <c r="AC41" s="27">
        <v>4.5057105167478325E-3</v>
      </c>
      <c r="AD41" s="27">
        <v>4.1966176928101692E-3</v>
      </c>
      <c r="AE41" s="27">
        <v>3.603951708048355E-3</v>
      </c>
    </row>
    <row r="42" spans="1:31" x14ac:dyDescent="0.2">
      <c r="A42" s="13" t="s">
        <v>93</v>
      </c>
      <c r="B42" s="4" t="s">
        <v>94</v>
      </c>
      <c r="C42" s="27">
        <v>3.9062597337509788E-2</v>
      </c>
      <c r="D42" s="27">
        <v>4.0654228516326912E-2</v>
      </c>
      <c r="E42" s="27">
        <v>4.3399449916910464E-2</v>
      </c>
      <c r="F42" s="27">
        <v>4.899177361789963E-2</v>
      </c>
      <c r="G42" s="27">
        <v>5.4865881905453273E-2</v>
      </c>
      <c r="H42" s="27">
        <v>6.0660019258823521E-2</v>
      </c>
      <c r="I42" s="27">
        <v>6.6322410263380177E-2</v>
      </c>
      <c r="J42" s="27">
        <v>7.0259509568541531E-2</v>
      </c>
      <c r="K42" s="27">
        <v>7.5078859745522045E-2</v>
      </c>
      <c r="L42" s="27">
        <v>7.7841147497585181E-2</v>
      </c>
      <c r="M42" s="27">
        <v>8.194501450545609E-2</v>
      </c>
      <c r="N42" s="27">
        <v>7.9343192346841146E-2</v>
      </c>
      <c r="O42" s="27">
        <v>8.5249156455039221E-2</v>
      </c>
      <c r="P42" s="27">
        <v>8.9638183333550933E-2</v>
      </c>
      <c r="Q42" s="27">
        <v>9.3038251946949521E-2</v>
      </c>
      <c r="R42" s="27">
        <v>0.10755015272862667</v>
      </c>
      <c r="S42" s="27">
        <v>0.10212376516222565</v>
      </c>
      <c r="T42" s="27">
        <v>0.1146653807571652</v>
      </c>
      <c r="U42" s="27">
        <v>0.11747578270009248</v>
      </c>
      <c r="V42" s="27">
        <v>0.11375417656023341</v>
      </c>
      <c r="W42" s="27">
        <v>0.1099633836916564</v>
      </c>
      <c r="X42" s="27">
        <v>0.1198338611545479</v>
      </c>
      <c r="Y42" s="27">
        <v>0.11336092867143185</v>
      </c>
      <c r="Z42" s="27">
        <v>0.12111454620163363</v>
      </c>
      <c r="AA42" s="27">
        <v>0.10274106447199359</v>
      </c>
      <c r="AB42" s="27">
        <v>0.11738016422996547</v>
      </c>
      <c r="AC42" s="27">
        <v>0.11855531483653674</v>
      </c>
      <c r="AD42" s="27">
        <v>0.11883530650459109</v>
      </c>
      <c r="AE42" s="27">
        <v>0.12335775631482999</v>
      </c>
    </row>
    <row r="43" spans="1:31" x14ac:dyDescent="0.2">
      <c r="A43" s="13" t="s">
        <v>95</v>
      </c>
      <c r="B43" s="4" t="s">
        <v>96</v>
      </c>
      <c r="C43" s="27">
        <v>1.1423249145273496E-3</v>
      </c>
      <c r="D43" s="27">
        <v>1.1481018720014265E-3</v>
      </c>
      <c r="E43" s="27">
        <v>1.2314001730156772E-3</v>
      </c>
      <c r="F43" s="27">
        <v>1.2662808269419919E-3</v>
      </c>
      <c r="G43" s="27">
        <v>1.3888919109075173E-3</v>
      </c>
      <c r="H43" s="27">
        <v>1.3555171400360178E-3</v>
      </c>
      <c r="I43" s="27">
        <v>1.3106826650167993E-3</v>
      </c>
      <c r="J43" s="27">
        <v>1.2316542345133913E-3</v>
      </c>
      <c r="K43" s="27">
        <v>1.1587627892282717E-3</v>
      </c>
      <c r="L43" s="27">
        <v>1.1049946589869355E-3</v>
      </c>
      <c r="M43" s="27">
        <v>9.3587188758055117E-4</v>
      </c>
      <c r="N43" s="27">
        <v>7.8211696604922609E-4</v>
      </c>
      <c r="O43" s="27">
        <v>6.5799213349429747E-4</v>
      </c>
      <c r="P43" s="27">
        <v>6.5326351980730132E-4</v>
      </c>
      <c r="Q43" s="27">
        <v>6.2140435712350177E-4</v>
      </c>
      <c r="R43" s="27">
        <v>7.0276794800760848E-4</v>
      </c>
      <c r="S43" s="27">
        <v>1.0266153251863685E-3</v>
      </c>
      <c r="T43" s="27">
        <v>1.6742060968067615E-3</v>
      </c>
      <c r="U43" s="27">
        <v>2.1108159731833935E-3</v>
      </c>
      <c r="V43" s="27">
        <v>2.3912559297241927E-3</v>
      </c>
      <c r="W43" s="27">
        <v>2.5742250791081457E-3</v>
      </c>
      <c r="X43" s="27">
        <v>2.4602320365634304E-3</v>
      </c>
      <c r="Y43" s="27">
        <v>2.7530576401537674E-3</v>
      </c>
      <c r="Z43" s="27">
        <v>3.0857576909190825E-3</v>
      </c>
      <c r="AA43" s="27">
        <v>3.5111343000114388E-3</v>
      </c>
      <c r="AB43" s="27">
        <v>3.4984754580558888E-3</v>
      </c>
      <c r="AC43" s="27">
        <v>3.6744851050385971E-3</v>
      </c>
      <c r="AD43" s="27">
        <v>3.80417256230946E-3</v>
      </c>
      <c r="AE43" s="27">
        <v>3.9412247808115926E-3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3.0521437913695708E-3</v>
      </c>
      <c r="D46" s="27">
        <v>2.9884050815874607E-3</v>
      </c>
      <c r="E46" s="27">
        <v>3.2243317985548915E-3</v>
      </c>
      <c r="F46" s="27">
        <v>2.7367499168222007E-3</v>
      </c>
      <c r="G46" s="27">
        <v>2.3278102740786535E-3</v>
      </c>
      <c r="H46" s="27">
        <v>1.9817844225264213E-3</v>
      </c>
      <c r="I46" s="27">
        <v>2.4536378564612832E-3</v>
      </c>
      <c r="J46" s="27">
        <v>2.2019826916960237E-3</v>
      </c>
      <c r="K46" s="27">
        <v>2.5008231998547691E-3</v>
      </c>
      <c r="L46" s="27">
        <v>3.1142326639700905E-3</v>
      </c>
      <c r="M46" s="27">
        <v>3.0513188727787754E-3</v>
      </c>
      <c r="N46" s="27">
        <v>2.9254912903961456E-3</v>
      </c>
      <c r="O46" s="27">
        <v>3.1614180073635764E-3</v>
      </c>
      <c r="P46" s="27">
        <v>3.1771464551614056E-3</v>
      </c>
      <c r="Q46" s="27">
        <v>2.9934526012544284E-3</v>
      </c>
      <c r="R46" s="27">
        <v>2.8578780073372665E-3</v>
      </c>
      <c r="S46" s="27">
        <v>3.0991269124994794E-3</v>
      </c>
      <c r="T46" s="27">
        <v>3.2721660231538742E-3</v>
      </c>
      <c r="U46" s="27">
        <v>7.6333421396158428E-3</v>
      </c>
      <c r="V46" s="27">
        <v>7.3446206624487977E-3</v>
      </c>
      <c r="W46" s="27">
        <v>7.2933968555570694E-3</v>
      </c>
      <c r="X46" s="27">
        <v>7.5607210294662813E-3</v>
      </c>
      <c r="Y46" s="27">
        <v>7.6112030723262218E-3</v>
      </c>
      <c r="Z46" s="27">
        <v>7.2196695766215679E-3</v>
      </c>
      <c r="AA46" s="27">
        <v>3.1189271584590376E-3</v>
      </c>
      <c r="AB46" s="27">
        <v>1.199595327057873E-2</v>
      </c>
      <c r="AC46" s="27">
        <v>3.1448712970056393E-3</v>
      </c>
      <c r="AD46" s="27">
        <v>3.1424097896139212E-3</v>
      </c>
      <c r="AE46" s="27">
        <v>3.8865372766249298E-3</v>
      </c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1.4720860671911425E-2</v>
      </c>
      <c r="D50" s="21">
        <f t="shared" si="13"/>
        <v>1.6467345709833402E-2</v>
      </c>
      <c r="E50" s="21">
        <f t="shared" si="13"/>
        <v>1.8798250143318335E-2</v>
      </c>
      <c r="F50" s="21">
        <f t="shared" si="13"/>
        <v>2.2802478505664064E-2</v>
      </c>
      <c r="G50" s="21">
        <f t="shared" si="13"/>
        <v>2.7251956266089186E-2</v>
      </c>
      <c r="H50" s="21">
        <f t="shared" si="13"/>
        <v>3.0186738153752963E-2</v>
      </c>
      <c r="I50" s="21">
        <f t="shared" si="13"/>
        <v>3.2936712107687359E-2</v>
      </c>
      <c r="J50" s="21">
        <f t="shared" si="13"/>
        <v>3.4691032455992574E-2</v>
      </c>
      <c r="K50" s="21">
        <f t="shared" si="13"/>
        <v>3.6717960225912928E-2</v>
      </c>
      <c r="L50" s="21">
        <f t="shared" si="13"/>
        <v>4.161062553775715E-2</v>
      </c>
      <c r="M50" s="21">
        <f t="shared" si="13"/>
        <v>4.4534780716557462E-2</v>
      </c>
      <c r="N50" s="21">
        <f t="shared" si="13"/>
        <v>4.2763765036175308E-2</v>
      </c>
      <c r="O50" s="21">
        <f t="shared" si="13"/>
        <v>4.3336206767320432E-2</v>
      </c>
      <c r="P50" s="21">
        <f t="shared" si="13"/>
        <v>4.2092127933675574E-2</v>
      </c>
      <c r="Q50" s="21">
        <f t="shared" si="13"/>
        <v>4.1812549423185519E-2</v>
      </c>
      <c r="R50" s="21">
        <f t="shared" si="13"/>
        <v>4.1518574224578615E-2</v>
      </c>
      <c r="S50" s="21">
        <f t="shared" si="13"/>
        <v>3.8498455797742526E-2</v>
      </c>
      <c r="T50" s="21">
        <f t="shared" si="13"/>
        <v>3.7851632366441505E-2</v>
      </c>
      <c r="U50" s="21">
        <f t="shared" si="13"/>
        <v>3.6171789417335502E-2</v>
      </c>
      <c r="V50" s="21">
        <f t="shared" si="13"/>
        <v>3.3536283362107268E-2</v>
      </c>
      <c r="W50" s="21">
        <f t="shared" si="13"/>
        <v>3.604824138557363E-2</v>
      </c>
      <c r="X50" s="21">
        <f t="shared" si="13"/>
        <v>3.7772704491065061E-2</v>
      </c>
      <c r="Y50" s="21">
        <f t="shared" si="13"/>
        <v>3.6201413626555289E-2</v>
      </c>
      <c r="Z50" s="21">
        <f t="shared" si="13"/>
        <v>3.6819824500949387E-2</v>
      </c>
      <c r="AA50" s="21">
        <f t="shared" si="13"/>
        <v>3.3000745280062908E-2</v>
      </c>
      <c r="AB50" s="21">
        <f t="shared" si="13"/>
        <v>3.7165452065827081E-2</v>
      </c>
      <c r="AC50" s="21">
        <f t="shared" si="13"/>
        <v>3.8653538217522855E-2</v>
      </c>
      <c r="AD50" s="21">
        <f t="shared" si="13"/>
        <v>3.8932303106147564E-2</v>
      </c>
      <c r="AE50" s="21">
        <f t="shared" si="13"/>
        <v>4.0167598565933584E-2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1.4720860671911425E-2</v>
      </c>
      <c r="D52" s="27">
        <v>1.6467345709833402E-2</v>
      </c>
      <c r="E52" s="27">
        <v>1.8798250143318335E-2</v>
      </c>
      <c r="F52" s="27">
        <v>2.2802478505664064E-2</v>
      </c>
      <c r="G52" s="27">
        <v>2.7251956266089186E-2</v>
      </c>
      <c r="H52" s="27">
        <v>3.0186738153752963E-2</v>
      </c>
      <c r="I52" s="27">
        <v>3.2936712107687359E-2</v>
      </c>
      <c r="J52" s="27">
        <v>3.4691032455992574E-2</v>
      </c>
      <c r="K52" s="27">
        <v>3.6717960225912928E-2</v>
      </c>
      <c r="L52" s="27">
        <v>4.161062553775715E-2</v>
      </c>
      <c r="M52" s="27">
        <v>4.4534780716557462E-2</v>
      </c>
      <c r="N52" s="27">
        <v>4.2763765036175308E-2</v>
      </c>
      <c r="O52" s="27">
        <v>4.3336206767320432E-2</v>
      </c>
      <c r="P52" s="27">
        <v>4.2092127933675574E-2</v>
      </c>
      <c r="Q52" s="27">
        <v>4.1812549423185519E-2</v>
      </c>
      <c r="R52" s="27">
        <v>4.1518574224578615E-2</v>
      </c>
      <c r="S52" s="27">
        <v>3.8498455797742526E-2</v>
      </c>
      <c r="T52" s="27">
        <v>3.7851632366441505E-2</v>
      </c>
      <c r="U52" s="27">
        <v>3.6171789417335502E-2</v>
      </c>
      <c r="V52" s="27">
        <v>3.3536283362107268E-2</v>
      </c>
      <c r="W52" s="27">
        <v>3.604824138557363E-2</v>
      </c>
      <c r="X52" s="27">
        <v>3.7772704491065061E-2</v>
      </c>
      <c r="Y52" s="27">
        <v>3.6201413626555289E-2</v>
      </c>
      <c r="Z52" s="27">
        <v>3.6819824500949387E-2</v>
      </c>
      <c r="AA52" s="27">
        <v>3.3000745280062908E-2</v>
      </c>
      <c r="AB52" s="27">
        <v>3.7165452065827081E-2</v>
      </c>
      <c r="AC52" s="27">
        <v>3.8653538217522855E-2</v>
      </c>
      <c r="AD52" s="27">
        <v>3.8932303106147564E-2</v>
      </c>
      <c r="AE52" s="27">
        <v>4.0167598565933584E-2</v>
      </c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8.8841384827874015E-2</v>
      </c>
      <c r="D53" s="21">
        <f t="shared" si="14"/>
        <v>9.161566789143695E-2</v>
      </c>
      <c r="E53" s="21">
        <f t="shared" si="14"/>
        <v>9.5253958427975224E-2</v>
      </c>
      <c r="F53" s="21">
        <f t="shared" si="14"/>
        <v>9.6741148566488272E-2</v>
      </c>
      <c r="G53" s="21">
        <f t="shared" si="14"/>
        <v>9.8171025915249177E-2</v>
      </c>
      <c r="H53" s="21">
        <f t="shared" si="14"/>
        <v>0.10185727728340134</v>
      </c>
      <c r="I53" s="21">
        <f t="shared" si="14"/>
        <v>0.10262825749754241</v>
      </c>
      <c r="J53" s="21">
        <f t="shared" si="14"/>
        <v>7.0331675175729164E-2</v>
      </c>
      <c r="K53" s="21">
        <f t="shared" si="14"/>
        <v>6.8904127796790574E-2</v>
      </c>
      <c r="L53" s="21">
        <f t="shared" si="14"/>
        <v>6.9236906500452E-2</v>
      </c>
      <c r="M53" s="21">
        <f t="shared" si="14"/>
        <v>6.9234855115749491E-2</v>
      </c>
      <c r="N53" s="21">
        <f t="shared" si="14"/>
        <v>6.9579062527249505E-2</v>
      </c>
      <c r="O53" s="21">
        <f t="shared" si="14"/>
        <v>7.0460572661081092E-2</v>
      </c>
      <c r="P53" s="21">
        <f t="shared" si="14"/>
        <v>7.0409211068576588E-2</v>
      </c>
      <c r="Q53" s="21">
        <f t="shared" si="14"/>
        <v>7.3117614149018892E-2</v>
      </c>
      <c r="R53" s="21">
        <f t="shared" si="14"/>
        <v>7.2306721050396872E-2</v>
      </c>
      <c r="S53" s="21">
        <f t="shared" si="14"/>
        <v>7.2858021686338925E-2</v>
      </c>
      <c r="T53" s="21">
        <f t="shared" si="14"/>
        <v>7.4044120458004389E-2</v>
      </c>
      <c r="U53" s="21">
        <f t="shared" si="14"/>
        <v>7.5958901565530951E-2</v>
      </c>
      <c r="V53" s="21">
        <f t="shared" si="14"/>
        <v>7.6071015501866387E-2</v>
      </c>
      <c r="W53" s="21">
        <f t="shared" si="14"/>
        <v>7.7981536927347744E-2</v>
      </c>
      <c r="X53" s="21">
        <f t="shared" si="14"/>
        <v>7.9295078755031181E-2</v>
      </c>
      <c r="Y53" s="21">
        <f t="shared" si="14"/>
        <v>8.0939859290461089E-2</v>
      </c>
      <c r="Z53" s="21">
        <f t="shared" si="14"/>
        <v>8.2137272658356381E-2</v>
      </c>
      <c r="AA53" s="21">
        <f t="shared" si="14"/>
        <v>8.7992973724243737E-2</v>
      </c>
      <c r="AB53" s="21">
        <f t="shared" si="14"/>
        <v>7.8907117369919899E-2</v>
      </c>
      <c r="AC53" s="21">
        <f t="shared" si="14"/>
        <v>8.3001093736437978E-2</v>
      </c>
      <c r="AD53" s="21">
        <f t="shared" si="14"/>
        <v>8.6429842816329969E-2</v>
      </c>
      <c r="AE53" s="21">
        <f t="shared" si="14"/>
        <v>8.4057405612585928E-2</v>
      </c>
    </row>
    <row r="54" spans="1:31" x14ac:dyDescent="0.2">
      <c r="A54" s="13" t="s">
        <v>117</v>
      </c>
      <c r="B54" s="4" t="s">
        <v>118</v>
      </c>
      <c r="C54" s="27">
        <v>2.7418491966627052E-2</v>
      </c>
      <c r="D54" s="27">
        <v>2.9201752988028042E-2</v>
      </c>
      <c r="E54" s="27">
        <v>3.1133715068685383E-2</v>
      </c>
      <c r="F54" s="27">
        <v>3.2675736084262226E-2</v>
      </c>
      <c r="G54" s="27">
        <v>3.4175382850963471E-2</v>
      </c>
      <c r="H54" s="27">
        <v>3.6482751567051046E-2</v>
      </c>
      <c r="I54" s="27">
        <v>3.6495553960602001E-2</v>
      </c>
      <c r="J54" s="27">
        <v>3.1195929065453644E-3</v>
      </c>
      <c r="K54" s="27">
        <v>1.1773963118954056E-3</v>
      </c>
      <c r="L54" s="27">
        <v>1.2468962374814303E-3</v>
      </c>
      <c r="M54" s="27">
        <v>1.4224412689034425E-3</v>
      </c>
      <c r="N54" s="27">
        <v>1.107851887008175E-3</v>
      </c>
      <c r="O54" s="27">
        <v>1.217297697370174E-3</v>
      </c>
      <c r="P54" s="27">
        <v>1.0401675200744948E-3</v>
      </c>
      <c r="Q54" s="27">
        <v>3.2231474279531503E-3</v>
      </c>
      <c r="R54" s="27">
        <v>2.0188138853390472E-3</v>
      </c>
      <c r="S54" s="27">
        <v>2.0908551394261286E-3</v>
      </c>
      <c r="T54" s="27">
        <v>2.5025857693638087E-3</v>
      </c>
      <c r="U54" s="27">
        <v>4.045059695732601E-3</v>
      </c>
      <c r="V54" s="27">
        <v>3.3520152002971325E-3</v>
      </c>
      <c r="W54" s="27">
        <v>5.4058503845016885E-3</v>
      </c>
      <c r="X54" s="27">
        <v>5.3438204184408401E-3</v>
      </c>
      <c r="Y54" s="27">
        <v>5.0299177888983729E-3</v>
      </c>
      <c r="Z54" s="27">
        <v>4.5319298483302139E-3</v>
      </c>
      <c r="AA54" s="27">
        <v>1.0911919765083175E-2</v>
      </c>
      <c r="AB54" s="27">
        <v>6.0354324867396402E-3</v>
      </c>
      <c r="AC54" s="27">
        <v>9.5171782217874576E-3</v>
      </c>
      <c r="AD54" s="27">
        <v>9.7652799749416343E-3</v>
      </c>
      <c r="AE54" s="27">
        <v>1.0195403602587314E-2</v>
      </c>
    </row>
    <row r="55" spans="1:31" x14ac:dyDescent="0.2">
      <c r="A55" s="13" t="s">
        <v>119</v>
      </c>
      <c r="B55" s="4" t="s">
        <v>120</v>
      </c>
      <c r="C55" s="27">
        <v>6.1372840453261975E-2</v>
      </c>
      <c r="D55" s="27">
        <v>6.2351918161986264E-2</v>
      </c>
      <c r="E55" s="27">
        <v>6.4059162662611954E-2</v>
      </c>
      <c r="F55" s="27">
        <v>6.4008764793471146E-2</v>
      </c>
      <c r="G55" s="27">
        <v>6.3935935719474854E-2</v>
      </c>
      <c r="H55" s="27">
        <v>6.5323195579362503E-2</v>
      </c>
      <c r="I55" s="27">
        <v>6.6090470401564058E-2</v>
      </c>
      <c r="J55" s="27">
        <v>6.7174732060297893E-2</v>
      </c>
      <c r="K55" s="27">
        <v>6.7691816899048213E-2</v>
      </c>
      <c r="L55" s="27">
        <v>6.7957236201823978E-2</v>
      </c>
      <c r="M55" s="27">
        <v>6.7781319386840885E-2</v>
      </c>
      <c r="N55" s="27">
        <v>6.844315782095467E-2</v>
      </c>
      <c r="O55" s="27">
        <v>6.9215806164162216E-2</v>
      </c>
      <c r="P55" s="27">
        <v>6.9345423775112741E-2</v>
      </c>
      <c r="Q55" s="27">
        <v>6.9873886438809332E-2</v>
      </c>
      <c r="R55" s="27">
        <v>7.0265151846744325E-2</v>
      </c>
      <c r="S55" s="27">
        <v>7.0743490435578663E-2</v>
      </c>
      <c r="T55" s="27">
        <v>7.152025466971787E-2</v>
      </c>
      <c r="U55" s="27">
        <v>7.1881110823665217E-2</v>
      </c>
      <c r="V55" s="27">
        <v>7.2681439036853937E-2</v>
      </c>
      <c r="W55" s="27">
        <v>7.2532853676033918E-2</v>
      </c>
      <c r="X55" s="27">
        <v>7.3907406781906201E-2</v>
      </c>
      <c r="Y55" s="27">
        <v>7.5876968579751999E-2</v>
      </c>
      <c r="Z55" s="27">
        <v>7.7572604348528404E-2</v>
      </c>
      <c r="AA55" s="27">
        <v>7.7050439415141989E-2</v>
      </c>
      <c r="AB55" s="27">
        <v>7.2842980604234844E-2</v>
      </c>
      <c r="AC55" s="27">
        <v>7.3456351935661524E-2</v>
      </c>
      <c r="AD55" s="27">
        <v>7.6636092292213936E-2</v>
      </c>
      <c r="AE55" s="27">
        <v>7.3832703884491202E-2</v>
      </c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5.0052407984989611E-5</v>
      </c>
      <c r="D56" s="21">
        <f t="shared" si="15"/>
        <v>6.1996741422644044E-5</v>
      </c>
      <c r="E56" s="21">
        <f t="shared" si="15"/>
        <v>6.1080696677883329E-5</v>
      </c>
      <c r="F56" s="21">
        <f t="shared" si="15"/>
        <v>5.6647688754901272E-5</v>
      </c>
      <c r="G56" s="21">
        <f t="shared" si="15"/>
        <v>5.9707344810851288E-5</v>
      </c>
      <c r="H56" s="21">
        <f t="shared" si="15"/>
        <v>5.1330136987785134E-5</v>
      </c>
      <c r="I56" s="21">
        <f t="shared" si="15"/>
        <v>4.2233135376355058E-5</v>
      </c>
      <c r="J56" s="21">
        <f t="shared" si="15"/>
        <v>3.7350208885898711E-5</v>
      </c>
      <c r="K56" s="21">
        <f t="shared" si="15"/>
        <v>3.4914585846945905E-5</v>
      </c>
      <c r="L56" s="21">
        <f t="shared" si="15"/>
        <v>3.2774061146588323E-5</v>
      </c>
      <c r="M56" s="21">
        <f t="shared" si="15"/>
        <v>3.1094460005174927E-5</v>
      </c>
      <c r="N56" s="21">
        <f t="shared" si="15"/>
        <v>2.8052819286668356E-5</v>
      </c>
      <c r="O56" s="21">
        <f t="shared" si="15"/>
        <v>2.7468799548708934E-5</v>
      </c>
      <c r="P56" s="21">
        <f t="shared" si="15"/>
        <v>2.3619773389361232E-5</v>
      </c>
      <c r="Q56" s="21">
        <f t="shared" si="15"/>
        <v>2.0580282256401275E-5</v>
      </c>
      <c r="R56" s="21">
        <f t="shared" si="15"/>
        <v>2.275531831350429E-5</v>
      </c>
      <c r="S56" s="21">
        <f t="shared" si="15"/>
        <v>2.3676111334133388E-5</v>
      </c>
      <c r="T56" s="21">
        <f t="shared" si="15"/>
        <v>2.1280018922711027E-5</v>
      </c>
      <c r="U56" s="21">
        <f t="shared" si="15"/>
        <v>3.273104613313664E-5</v>
      </c>
      <c r="V56" s="21">
        <f t="shared" si="15"/>
        <v>3.7561264715321076E-5</v>
      </c>
      <c r="W56" s="21">
        <f t="shared" si="15"/>
        <v>4.2832866812147118E-5</v>
      </c>
      <c r="X56" s="21">
        <f t="shared" si="15"/>
        <v>4.3851554684147935E-5</v>
      </c>
      <c r="Y56" s="21">
        <f t="shared" si="15"/>
        <v>3.2972921810723235E-5</v>
      </c>
      <c r="Z56" s="21">
        <f t="shared" si="15"/>
        <v>3.2738461497757934E-5</v>
      </c>
      <c r="AA56" s="21">
        <f t="shared" si="15"/>
        <v>3.0614544018582477E-5</v>
      </c>
      <c r="AB56" s="21">
        <f t="shared" si="15"/>
        <v>2.8704278945416846E-5</v>
      </c>
      <c r="AC56" s="21">
        <f t="shared" si="15"/>
        <v>2.7563578988990145E-5</v>
      </c>
      <c r="AD56" s="21">
        <f t="shared" si="15"/>
        <v>2.8470549174396574E-5</v>
      </c>
      <c r="AE56" s="21">
        <f t="shared" si="15"/>
        <v>2.929812550741291E-5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3.063722080227969E-5</v>
      </c>
      <c r="D58" s="27">
        <v>4.1220771277956658E-5</v>
      </c>
      <c r="E58" s="27">
        <v>4.0824139287071325E-5</v>
      </c>
      <c r="F58" s="27">
        <v>4.1128800641314975E-5</v>
      </c>
      <c r="G58" s="27">
        <v>4.2226911991708869E-5</v>
      </c>
      <c r="H58" s="27">
        <v>4.0645350463944359E-5</v>
      </c>
      <c r="I58" s="27">
        <v>3.8252049540533777E-5</v>
      </c>
      <c r="J58" s="27">
        <v>3.5740821284334675E-5</v>
      </c>
      <c r="K58" s="27">
        <v>3.4479854041513501E-5</v>
      </c>
      <c r="L58" s="27">
        <v>3.2706598622687412E-5</v>
      </c>
      <c r="M58" s="27">
        <v>3.1094460005174927E-5</v>
      </c>
      <c r="N58" s="27">
        <v>2.8052819286668356E-5</v>
      </c>
      <c r="O58" s="27">
        <v>2.7468799548708934E-5</v>
      </c>
      <c r="P58" s="27">
        <v>2.3619773389361232E-5</v>
      </c>
      <c r="Q58" s="27">
        <v>2.0580282256401275E-5</v>
      </c>
      <c r="R58" s="27">
        <v>2.275531831350429E-5</v>
      </c>
      <c r="S58" s="27">
        <v>2.3676111334133388E-5</v>
      </c>
      <c r="T58" s="27">
        <v>2.1280018922711027E-5</v>
      </c>
      <c r="U58" s="27">
        <v>2.6955440981310331E-5</v>
      </c>
      <c r="V58" s="27">
        <v>3.1252408003352578E-5</v>
      </c>
      <c r="W58" s="27">
        <v>2.8548052170504972E-5</v>
      </c>
      <c r="X58" s="27">
        <v>3.119356551386776E-5</v>
      </c>
      <c r="Y58" s="27">
        <v>3.2972921810737675E-5</v>
      </c>
      <c r="Z58" s="27">
        <v>3.2738461497757934E-5</v>
      </c>
      <c r="AA58" s="27">
        <v>2.8521687252185513E-5</v>
      </c>
      <c r="AB58" s="27">
        <v>2.8704278945416846E-5</v>
      </c>
      <c r="AC58" s="27">
        <v>2.7563578988990145E-5</v>
      </c>
      <c r="AD58" s="27">
        <v>2.8470549174396574E-5</v>
      </c>
      <c r="AE58" s="27">
        <v>2.929812550741291E-5</v>
      </c>
    </row>
    <row r="59" spans="1:31" x14ac:dyDescent="0.2">
      <c r="A59" s="13" t="s">
        <v>127</v>
      </c>
      <c r="B59" s="4" t="s">
        <v>128</v>
      </c>
      <c r="C59" s="27">
        <v>1.9415187182709924E-5</v>
      </c>
      <c r="D59" s="27">
        <v>2.0775970144687383E-5</v>
      </c>
      <c r="E59" s="27">
        <v>2.0256557390812E-5</v>
      </c>
      <c r="F59" s="27">
        <v>1.5518888113586297E-5</v>
      </c>
      <c r="G59" s="27">
        <v>1.7480432819142423E-5</v>
      </c>
      <c r="H59" s="27">
        <v>1.0684786523840773E-5</v>
      </c>
      <c r="I59" s="27">
        <v>3.9810858358212809E-6</v>
      </c>
      <c r="J59" s="27">
        <v>1.6093876015640327E-6</v>
      </c>
      <c r="K59" s="27">
        <v>4.3473180543240101E-7</v>
      </c>
      <c r="L59" s="27">
        <v>6.7462523900913153E-8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5.7756051518263086E-6</v>
      </c>
      <c r="V59" s="27">
        <v>6.308856711968495E-6</v>
      </c>
      <c r="W59" s="27">
        <v>1.4284814641642144E-5</v>
      </c>
      <c r="X59" s="27">
        <v>1.2657989170280178E-5</v>
      </c>
      <c r="Y59" s="27">
        <v>-1.4440513982904166E-17</v>
      </c>
      <c r="Z59" s="27">
        <v>0</v>
      </c>
      <c r="AA59" s="27">
        <v>2.0928567663969645E-6</v>
      </c>
      <c r="AB59" s="27">
        <v>0</v>
      </c>
      <c r="AC59" s="27">
        <v>0</v>
      </c>
      <c r="AD59" s="27">
        <v>0</v>
      </c>
      <c r="AE59" s="27">
        <v>0</v>
      </c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2.4103557312602248E-4</v>
      </c>
      <c r="X60" s="21">
        <f t="shared" si="16"/>
        <v>2.5552459500287827E-4</v>
      </c>
      <c r="Y60" s="21">
        <f t="shared" si="16"/>
        <v>1.4680643083817939E-3</v>
      </c>
      <c r="Z60" s="21">
        <f t="shared" si="16"/>
        <v>1.8130540880159592E-3</v>
      </c>
      <c r="AA60" s="21">
        <f t="shared" si="16"/>
        <v>1.720923657984728E-3</v>
      </c>
      <c r="AB60" s="21">
        <f t="shared" si="16"/>
        <v>1.5140287005787115E-3</v>
      </c>
      <c r="AC60" s="21">
        <f t="shared" si="16"/>
        <v>1.1658460300488248E-4</v>
      </c>
      <c r="AD60" s="21">
        <f t="shared" si="16"/>
        <v>1.4095449014420923E-4</v>
      </c>
      <c r="AE60" s="21">
        <f t="shared" si="16"/>
        <v>5.2819264500237858E-5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2.4103557312602248E-4</v>
      </c>
      <c r="X62" s="21">
        <f t="shared" si="17"/>
        <v>2.5552459500287827E-4</v>
      </c>
      <c r="Y62" s="21">
        <f t="shared" si="17"/>
        <v>1.4680643083817939E-3</v>
      </c>
      <c r="Z62" s="21">
        <f t="shared" si="17"/>
        <v>1.8130540880159592E-3</v>
      </c>
      <c r="AA62" s="21">
        <f t="shared" si="17"/>
        <v>1.720923657984728E-3</v>
      </c>
      <c r="AB62" s="21">
        <f t="shared" si="17"/>
        <v>1.5140287005787115E-3</v>
      </c>
      <c r="AC62" s="21">
        <f t="shared" si="17"/>
        <v>1.1658460300488248E-4</v>
      </c>
      <c r="AD62" s="21">
        <f t="shared" si="17"/>
        <v>1.4095449014420923E-4</v>
      </c>
      <c r="AE62" s="21">
        <f t="shared" si="17"/>
        <v>5.2819264500237858E-5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2.4103557312602248E-4</v>
      </c>
      <c r="X63" s="27">
        <v>2.5552459500287827E-4</v>
      </c>
      <c r="Y63" s="27">
        <v>1.4680643083817939E-3</v>
      </c>
      <c r="Z63" s="27">
        <v>1.8130540880159592E-3</v>
      </c>
      <c r="AA63" s="27">
        <v>1.720923657984728E-3</v>
      </c>
      <c r="AB63" s="27">
        <v>1.5140287005787115E-3</v>
      </c>
      <c r="AC63" s="27">
        <v>1.1658460300488248E-4</v>
      </c>
      <c r="AD63" s="27">
        <v>1.4095449014420923E-4</v>
      </c>
      <c r="AE63" s="27">
        <v>5.2819264500237858E-5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1">+C112+C122+C141+C149+C154+C160+C173+C187</f>
        <v>8.6189190486777819E-4</v>
      </c>
      <c r="D111" s="21">
        <f t="shared" si="31"/>
        <v>8.618919048677783E-4</v>
      </c>
      <c r="E111" s="21">
        <f t="shared" si="31"/>
        <v>8.618919048677783E-4</v>
      </c>
      <c r="F111" s="21">
        <f t="shared" si="31"/>
        <v>8.6189190486777808E-4</v>
      </c>
      <c r="G111" s="21">
        <f t="shared" si="31"/>
        <v>8.618919048677783E-4</v>
      </c>
      <c r="H111" s="21">
        <f t="shared" si="31"/>
        <v>8.6189190486777808E-4</v>
      </c>
      <c r="I111" s="21">
        <f t="shared" si="31"/>
        <v>8.6189190486777819E-4</v>
      </c>
      <c r="J111" s="21">
        <f t="shared" si="31"/>
        <v>8.6189190486777808E-4</v>
      </c>
      <c r="K111" s="21">
        <f t="shared" si="31"/>
        <v>8.6189190486777808E-4</v>
      </c>
      <c r="L111" s="21">
        <f t="shared" si="31"/>
        <v>8.6189190486777819E-4</v>
      </c>
      <c r="M111" s="21">
        <f t="shared" si="31"/>
        <v>8.6189190486777819E-4</v>
      </c>
      <c r="N111" s="21">
        <f t="shared" si="31"/>
        <v>8.6189190486777819E-4</v>
      </c>
      <c r="O111" s="21">
        <f t="shared" si="31"/>
        <v>8.6189190486777819E-4</v>
      </c>
      <c r="P111" s="21">
        <f t="shared" si="31"/>
        <v>8.6293415940517839E-4</v>
      </c>
      <c r="Q111" s="21">
        <f t="shared" si="31"/>
        <v>8.6397102051044301E-4</v>
      </c>
      <c r="R111" s="21">
        <f t="shared" si="31"/>
        <v>8.6479276281336268E-4</v>
      </c>
      <c r="S111" s="21">
        <f t="shared" si="31"/>
        <v>8.6561325274558173E-4</v>
      </c>
      <c r="T111" s="21">
        <f t="shared" si="31"/>
        <v>8.6638726422877919E-4</v>
      </c>
      <c r="U111" s="21">
        <f t="shared" si="31"/>
        <v>8.6709910574489936E-4</v>
      </c>
      <c r="V111" s="21">
        <f t="shared" si="31"/>
        <v>8.6752079168233437E-4</v>
      </c>
      <c r="W111" s="21">
        <f t="shared" si="31"/>
        <v>8.6780863018186022E-4</v>
      </c>
      <c r="X111" s="21">
        <f t="shared" si="31"/>
        <v>8.6819749840597146E-4</v>
      </c>
      <c r="Y111" s="21">
        <f t="shared" si="31"/>
        <v>7.2474404924662613E-4</v>
      </c>
      <c r="Z111" s="21">
        <f t="shared" si="31"/>
        <v>5.8064741188128017E-4</v>
      </c>
      <c r="AA111" s="21">
        <f t="shared" si="31"/>
        <v>6.1748309145803293E-4</v>
      </c>
      <c r="AB111" s="21">
        <f t="shared" si="31"/>
        <v>6.5458118058013234E-4</v>
      </c>
      <c r="AC111" s="21">
        <f t="shared" si="31"/>
        <v>5.3040084385984462E-4</v>
      </c>
      <c r="AD111" s="21">
        <f t="shared" si="31"/>
        <v>4.3490916729985662E-4</v>
      </c>
      <c r="AE111" s="21">
        <f t="shared" si="31"/>
        <v>3.3938644892973394E-4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3">+D124+D125+D126+D137</f>
        <v>0</v>
      </c>
      <c r="E122" s="21">
        <f t="shared" si="33"/>
        <v>0</v>
      </c>
      <c r="F122" s="21">
        <f t="shared" si="33"/>
        <v>0</v>
      </c>
      <c r="G122" s="21">
        <f t="shared" si="33"/>
        <v>0</v>
      </c>
      <c r="H122" s="21">
        <f t="shared" si="33"/>
        <v>0</v>
      </c>
      <c r="I122" s="21">
        <f t="shared" si="33"/>
        <v>0</v>
      </c>
      <c r="J122" s="21">
        <f t="shared" si="33"/>
        <v>0</v>
      </c>
      <c r="K122" s="21">
        <f t="shared" si="33"/>
        <v>0</v>
      </c>
      <c r="L122" s="21">
        <f t="shared" si="33"/>
        <v>0</v>
      </c>
      <c r="M122" s="21">
        <f t="shared" si="33"/>
        <v>0</v>
      </c>
      <c r="N122" s="21">
        <f t="shared" si="33"/>
        <v>0</v>
      </c>
      <c r="O122" s="21">
        <f t="shared" si="33"/>
        <v>0</v>
      </c>
      <c r="P122" s="21">
        <f t="shared" si="33"/>
        <v>0</v>
      </c>
      <c r="Q122" s="21">
        <f t="shared" si="33"/>
        <v>0</v>
      </c>
      <c r="R122" s="21">
        <f t="shared" si="33"/>
        <v>0</v>
      </c>
      <c r="S122" s="21">
        <f t="shared" si="33"/>
        <v>0</v>
      </c>
      <c r="T122" s="21">
        <f t="shared" si="33"/>
        <v>0</v>
      </c>
      <c r="U122" s="21">
        <f t="shared" si="33"/>
        <v>0</v>
      </c>
      <c r="V122" s="21">
        <f t="shared" si="33"/>
        <v>0</v>
      </c>
      <c r="W122" s="21">
        <f t="shared" si="33"/>
        <v>0</v>
      </c>
      <c r="X122" s="21">
        <f t="shared" si="33"/>
        <v>0</v>
      </c>
      <c r="Y122" s="21">
        <f t="shared" si="33"/>
        <v>0</v>
      </c>
      <c r="Z122" s="21">
        <f t="shared" si="33"/>
        <v>0</v>
      </c>
      <c r="AA122" s="21">
        <f t="shared" si="33"/>
        <v>0</v>
      </c>
      <c r="AB122" s="21">
        <f t="shared" si="33"/>
        <v>0</v>
      </c>
      <c r="AC122" s="21">
        <f t="shared" si="33"/>
        <v>0</v>
      </c>
      <c r="AD122" s="21">
        <f t="shared" si="33"/>
        <v>0</v>
      </c>
      <c r="AE122" s="21">
        <f t="shared" si="33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4">+D138+D139</f>
        <v>0</v>
      </c>
      <c r="E137" s="21">
        <f t="shared" si="34"/>
        <v>0</v>
      </c>
      <c r="F137" s="21">
        <f t="shared" si="34"/>
        <v>0</v>
      </c>
      <c r="G137" s="21">
        <f t="shared" si="34"/>
        <v>0</v>
      </c>
      <c r="H137" s="21">
        <f t="shared" si="34"/>
        <v>0</v>
      </c>
      <c r="I137" s="21">
        <f t="shared" si="34"/>
        <v>0</v>
      </c>
      <c r="J137" s="21">
        <f t="shared" si="34"/>
        <v>0</v>
      </c>
      <c r="K137" s="21">
        <f t="shared" si="34"/>
        <v>0</v>
      </c>
      <c r="L137" s="21">
        <f t="shared" si="34"/>
        <v>0</v>
      </c>
      <c r="M137" s="21">
        <f t="shared" si="34"/>
        <v>0</v>
      </c>
      <c r="N137" s="21">
        <f t="shared" si="34"/>
        <v>0</v>
      </c>
      <c r="O137" s="21">
        <f t="shared" si="34"/>
        <v>0</v>
      </c>
      <c r="P137" s="21">
        <f t="shared" si="34"/>
        <v>0</v>
      </c>
      <c r="Q137" s="21">
        <f t="shared" si="34"/>
        <v>0</v>
      </c>
      <c r="R137" s="21">
        <f t="shared" si="34"/>
        <v>0</v>
      </c>
      <c r="S137" s="21">
        <f t="shared" si="34"/>
        <v>0</v>
      </c>
      <c r="T137" s="21">
        <f t="shared" si="34"/>
        <v>0</v>
      </c>
      <c r="U137" s="21">
        <f t="shared" si="34"/>
        <v>0</v>
      </c>
      <c r="V137" s="21">
        <f t="shared" si="34"/>
        <v>0</v>
      </c>
      <c r="W137" s="21">
        <f t="shared" si="34"/>
        <v>0</v>
      </c>
      <c r="X137" s="21">
        <f t="shared" si="34"/>
        <v>0</v>
      </c>
      <c r="Y137" s="21">
        <f t="shared" si="34"/>
        <v>0</v>
      </c>
      <c r="Z137" s="21">
        <f t="shared" si="34"/>
        <v>0</v>
      </c>
      <c r="AA137" s="21">
        <f t="shared" si="34"/>
        <v>0</v>
      </c>
      <c r="AB137" s="21">
        <f t="shared" si="34"/>
        <v>0</v>
      </c>
      <c r="AC137" s="21">
        <f t="shared" si="34"/>
        <v>0</v>
      </c>
      <c r="AD137" s="21">
        <f t="shared" si="34"/>
        <v>0</v>
      </c>
      <c r="AE137" s="21">
        <f t="shared" si="34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5">+C142+C143+C144+C145+C146+C147</f>
        <v>0</v>
      </c>
      <c r="D141" s="21">
        <f t="shared" si="35"/>
        <v>0</v>
      </c>
      <c r="E141" s="21">
        <f t="shared" si="35"/>
        <v>0</v>
      </c>
      <c r="F141" s="21">
        <f t="shared" si="35"/>
        <v>0</v>
      </c>
      <c r="G141" s="21">
        <f t="shared" si="35"/>
        <v>0</v>
      </c>
      <c r="H141" s="21">
        <f t="shared" si="35"/>
        <v>0</v>
      </c>
      <c r="I141" s="21">
        <f t="shared" si="35"/>
        <v>0</v>
      </c>
      <c r="J141" s="21">
        <f t="shared" si="35"/>
        <v>0</v>
      </c>
      <c r="K141" s="21">
        <f t="shared" si="35"/>
        <v>0</v>
      </c>
      <c r="L141" s="21">
        <f t="shared" si="35"/>
        <v>0</v>
      </c>
      <c r="M141" s="21">
        <f t="shared" si="35"/>
        <v>0</v>
      </c>
      <c r="N141" s="21">
        <f t="shared" si="35"/>
        <v>0</v>
      </c>
      <c r="O141" s="21">
        <f t="shared" si="35"/>
        <v>0</v>
      </c>
      <c r="P141" s="21">
        <f t="shared" si="35"/>
        <v>0</v>
      </c>
      <c r="Q141" s="21">
        <f t="shared" si="35"/>
        <v>0</v>
      </c>
      <c r="R141" s="21">
        <f t="shared" si="35"/>
        <v>0</v>
      </c>
      <c r="S141" s="21">
        <f t="shared" si="35"/>
        <v>0</v>
      </c>
      <c r="T141" s="21">
        <f t="shared" si="35"/>
        <v>0</v>
      </c>
      <c r="U141" s="21">
        <f t="shared" si="35"/>
        <v>0</v>
      </c>
      <c r="V141" s="21">
        <f t="shared" si="35"/>
        <v>0</v>
      </c>
      <c r="W141" s="21">
        <f t="shared" si="35"/>
        <v>0</v>
      </c>
      <c r="X141" s="21">
        <f t="shared" si="35"/>
        <v>0</v>
      </c>
      <c r="Y141" s="21">
        <f t="shared" si="35"/>
        <v>0</v>
      </c>
      <c r="Z141" s="21">
        <f t="shared" si="35"/>
        <v>0</v>
      </c>
      <c r="AA141" s="21">
        <f t="shared" si="35"/>
        <v>0</v>
      </c>
      <c r="AB141" s="21">
        <f t="shared" si="35"/>
        <v>0</v>
      </c>
      <c r="AC141" s="21">
        <f t="shared" si="35"/>
        <v>0</v>
      </c>
      <c r="AD141" s="21">
        <f t="shared" si="35"/>
        <v>0</v>
      </c>
      <c r="AE141" s="21">
        <f t="shared" si="35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6">+C150+C151</f>
        <v>0</v>
      </c>
      <c r="D149" s="21">
        <f t="shared" si="36"/>
        <v>0</v>
      </c>
      <c r="E149" s="21">
        <f t="shared" si="36"/>
        <v>0</v>
      </c>
      <c r="F149" s="21">
        <f t="shared" si="36"/>
        <v>0</v>
      </c>
      <c r="G149" s="21">
        <f t="shared" si="36"/>
        <v>0</v>
      </c>
      <c r="H149" s="21">
        <f t="shared" si="36"/>
        <v>0</v>
      </c>
      <c r="I149" s="21">
        <f t="shared" si="36"/>
        <v>0</v>
      </c>
      <c r="J149" s="21">
        <f t="shared" si="36"/>
        <v>0</v>
      </c>
      <c r="K149" s="21">
        <f t="shared" si="36"/>
        <v>0</v>
      </c>
      <c r="L149" s="21">
        <f t="shared" si="36"/>
        <v>0</v>
      </c>
      <c r="M149" s="21">
        <f t="shared" si="36"/>
        <v>0</v>
      </c>
      <c r="N149" s="21">
        <f t="shared" si="36"/>
        <v>0</v>
      </c>
      <c r="O149" s="21">
        <f t="shared" si="36"/>
        <v>0</v>
      </c>
      <c r="P149" s="21">
        <f t="shared" si="36"/>
        <v>0</v>
      </c>
      <c r="Q149" s="21">
        <f t="shared" si="36"/>
        <v>0</v>
      </c>
      <c r="R149" s="21">
        <f t="shared" si="36"/>
        <v>0</v>
      </c>
      <c r="S149" s="21">
        <f t="shared" si="36"/>
        <v>0</v>
      </c>
      <c r="T149" s="21">
        <f t="shared" si="36"/>
        <v>0</v>
      </c>
      <c r="U149" s="21">
        <f t="shared" si="36"/>
        <v>0</v>
      </c>
      <c r="V149" s="21">
        <f t="shared" si="36"/>
        <v>0</v>
      </c>
      <c r="W149" s="21">
        <f t="shared" si="36"/>
        <v>0</v>
      </c>
      <c r="X149" s="21">
        <f t="shared" si="36"/>
        <v>0</v>
      </c>
      <c r="Y149" s="21">
        <f t="shared" si="36"/>
        <v>0</v>
      </c>
      <c r="Z149" s="21">
        <f t="shared" si="36"/>
        <v>0</v>
      </c>
      <c r="AA149" s="21">
        <f t="shared" si="36"/>
        <v>0</v>
      </c>
      <c r="AB149" s="21">
        <f t="shared" si="36"/>
        <v>0</v>
      </c>
      <c r="AC149" s="21">
        <f t="shared" si="36"/>
        <v>0</v>
      </c>
      <c r="AD149" s="21">
        <f t="shared" si="36"/>
        <v>0</v>
      </c>
      <c r="AE149" s="21">
        <f t="shared" si="36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8.6189190486777819E-4</v>
      </c>
      <c r="D173" s="21">
        <f t="shared" ref="D173:AE173" si="37">+D182</f>
        <v>8.618919048677783E-4</v>
      </c>
      <c r="E173" s="21">
        <f t="shared" si="37"/>
        <v>8.618919048677783E-4</v>
      </c>
      <c r="F173" s="21">
        <f t="shared" si="37"/>
        <v>8.6189190486777808E-4</v>
      </c>
      <c r="G173" s="21">
        <f t="shared" si="37"/>
        <v>8.618919048677783E-4</v>
      </c>
      <c r="H173" s="21">
        <f t="shared" si="37"/>
        <v>8.6189190486777808E-4</v>
      </c>
      <c r="I173" s="21">
        <f t="shared" si="37"/>
        <v>8.6189190486777819E-4</v>
      </c>
      <c r="J173" s="21">
        <f t="shared" si="37"/>
        <v>8.6189190486777808E-4</v>
      </c>
      <c r="K173" s="21">
        <f t="shared" si="37"/>
        <v>8.6189190486777808E-4</v>
      </c>
      <c r="L173" s="21">
        <f t="shared" si="37"/>
        <v>8.6189190486777819E-4</v>
      </c>
      <c r="M173" s="21">
        <f t="shared" si="37"/>
        <v>8.6189190486777819E-4</v>
      </c>
      <c r="N173" s="21">
        <f t="shared" si="37"/>
        <v>8.6189190486777819E-4</v>
      </c>
      <c r="O173" s="21">
        <f t="shared" si="37"/>
        <v>8.6189190486777819E-4</v>
      </c>
      <c r="P173" s="21">
        <f t="shared" si="37"/>
        <v>8.6293415940517839E-4</v>
      </c>
      <c r="Q173" s="21">
        <f t="shared" si="37"/>
        <v>8.6397102051044301E-4</v>
      </c>
      <c r="R173" s="21">
        <f t="shared" si="37"/>
        <v>8.6479276281336268E-4</v>
      </c>
      <c r="S173" s="21">
        <f t="shared" si="37"/>
        <v>8.6561325274558173E-4</v>
      </c>
      <c r="T173" s="21">
        <f t="shared" si="37"/>
        <v>8.6638726422877919E-4</v>
      </c>
      <c r="U173" s="21">
        <f t="shared" si="37"/>
        <v>8.6709910574489936E-4</v>
      </c>
      <c r="V173" s="21">
        <f t="shared" si="37"/>
        <v>8.6752079168233437E-4</v>
      </c>
      <c r="W173" s="21">
        <f t="shared" si="37"/>
        <v>8.6780863018186022E-4</v>
      </c>
      <c r="X173" s="21">
        <f t="shared" si="37"/>
        <v>8.6819749840597146E-4</v>
      </c>
      <c r="Y173" s="21">
        <f t="shared" si="37"/>
        <v>7.2474404924662613E-4</v>
      </c>
      <c r="Z173" s="21">
        <f t="shared" si="37"/>
        <v>5.8064741188128017E-4</v>
      </c>
      <c r="AA173" s="21">
        <f t="shared" si="37"/>
        <v>6.1748309145803293E-4</v>
      </c>
      <c r="AB173" s="21">
        <f t="shared" si="37"/>
        <v>6.5458118058013234E-4</v>
      </c>
      <c r="AC173" s="21">
        <f t="shared" si="37"/>
        <v>5.3040084385984462E-4</v>
      </c>
      <c r="AD173" s="21">
        <f t="shared" si="37"/>
        <v>4.3490916729985662E-4</v>
      </c>
      <c r="AE173" s="21">
        <f t="shared" si="37"/>
        <v>3.3938644892973394E-4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8.6189190486777819E-4</v>
      </c>
      <c r="D182" s="21">
        <f t="shared" ref="D182:AE182" si="38">+D183+D184+D185</f>
        <v>8.618919048677783E-4</v>
      </c>
      <c r="E182" s="21">
        <f t="shared" si="38"/>
        <v>8.618919048677783E-4</v>
      </c>
      <c r="F182" s="21">
        <f t="shared" si="38"/>
        <v>8.6189190486777808E-4</v>
      </c>
      <c r="G182" s="21">
        <f t="shared" si="38"/>
        <v>8.618919048677783E-4</v>
      </c>
      <c r="H182" s="21">
        <f t="shared" si="38"/>
        <v>8.6189190486777808E-4</v>
      </c>
      <c r="I182" s="21">
        <f t="shared" si="38"/>
        <v>8.6189190486777819E-4</v>
      </c>
      <c r="J182" s="21">
        <f t="shared" si="38"/>
        <v>8.6189190486777808E-4</v>
      </c>
      <c r="K182" s="21">
        <f t="shared" si="38"/>
        <v>8.6189190486777808E-4</v>
      </c>
      <c r="L182" s="21">
        <f t="shared" si="38"/>
        <v>8.6189190486777819E-4</v>
      </c>
      <c r="M182" s="21">
        <f t="shared" si="38"/>
        <v>8.6189190486777819E-4</v>
      </c>
      <c r="N182" s="21">
        <f t="shared" si="38"/>
        <v>8.6189190486777819E-4</v>
      </c>
      <c r="O182" s="21">
        <f t="shared" si="38"/>
        <v>8.6189190486777819E-4</v>
      </c>
      <c r="P182" s="21">
        <f t="shared" si="38"/>
        <v>8.6293415940517839E-4</v>
      </c>
      <c r="Q182" s="21">
        <f t="shared" si="38"/>
        <v>8.6397102051044301E-4</v>
      </c>
      <c r="R182" s="21">
        <f t="shared" si="38"/>
        <v>8.6479276281336268E-4</v>
      </c>
      <c r="S182" s="21">
        <f t="shared" si="38"/>
        <v>8.6561325274558173E-4</v>
      </c>
      <c r="T182" s="21">
        <f t="shared" si="38"/>
        <v>8.6638726422877919E-4</v>
      </c>
      <c r="U182" s="21">
        <f t="shared" si="38"/>
        <v>8.6709910574489936E-4</v>
      </c>
      <c r="V182" s="21">
        <f t="shared" si="38"/>
        <v>8.6752079168233437E-4</v>
      </c>
      <c r="W182" s="21">
        <f t="shared" si="38"/>
        <v>8.6780863018186022E-4</v>
      </c>
      <c r="X182" s="21">
        <f t="shared" si="38"/>
        <v>8.6819749840597146E-4</v>
      </c>
      <c r="Y182" s="21">
        <f t="shared" si="38"/>
        <v>7.2474404924662613E-4</v>
      </c>
      <c r="Z182" s="21">
        <f t="shared" si="38"/>
        <v>5.8064741188128017E-4</v>
      </c>
      <c r="AA182" s="21">
        <f t="shared" si="38"/>
        <v>6.1748309145803293E-4</v>
      </c>
      <c r="AB182" s="21">
        <f t="shared" si="38"/>
        <v>6.5458118058013234E-4</v>
      </c>
      <c r="AC182" s="21">
        <f t="shared" si="38"/>
        <v>5.3040084385984462E-4</v>
      </c>
      <c r="AD182" s="21">
        <f t="shared" si="38"/>
        <v>4.3490916729985662E-4</v>
      </c>
      <c r="AE182" s="21">
        <f t="shared" si="38"/>
        <v>3.3938644892973394E-4</v>
      </c>
    </row>
    <row r="183" spans="1:31" x14ac:dyDescent="0.2">
      <c r="A183" s="13" t="s">
        <v>377</v>
      </c>
      <c r="B183" s="4" t="s">
        <v>378</v>
      </c>
      <c r="C183" s="27">
        <v>8.6189190486777819E-4</v>
      </c>
      <c r="D183" s="27">
        <v>8.618919048677783E-4</v>
      </c>
      <c r="E183" s="27">
        <v>8.618919048677783E-4</v>
      </c>
      <c r="F183" s="27">
        <v>8.6189190486777808E-4</v>
      </c>
      <c r="G183" s="27">
        <v>8.618919048677783E-4</v>
      </c>
      <c r="H183" s="27">
        <v>8.6189190486777808E-4</v>
      </c>
      <c r="I183" s="27">
        <v>8.6189190486777819E-4</v>
      </c>
      <c r="J183" s="27">
        <v>8.6189190486777808E-4</v>
      </c>
      <c r="K183" s="27">
        <v>8.6189190486777808E-4</v>
      </c>
      <c r="L183" s="27">
        <v>8.6189190486777819E-4</v>
      </c>
      <c r="M183" s="27">
        <v>8.6189190486777819E-4</v>
      </c>
      <c r="N183" s="27">
        <v>8.6189190486777819E-4</v>
      </c>
      <c r="O183" s="27">
        <v>8.6189190486777819E-4</v>
      </c>
      <c r="P183" s="27">
        <v>8.6293415940517839E-4</v>
      </c>
      <c r="Q183" s="27">
        <v>8.6397102051044301E-4</v>
      </c>
      <c r="R183" s="27">
        <v>8.6479276281336268E-4</v>
      </c>
      <c r="S183" s="27">
        <v>8.6561325274558173E-4</v>
      </c>
      <c r="T183" s="27">
        <v>8.6638726422877919E-4</v>
      </c>
      <c r="U183" s="27">
        <v>8.6709910574489936E-4</v>
      </c>
      <c r="V183" s="27">
        <v>8.6752079168233437E-4</v>
      </c>
      <c r="W183" s="27">
        <v>8.6780863018186022E-4</v>
      </c>
      <c r="X183" s="27">
        <v>8.6819749840597146E-4</v>
      </c>
      <c r="Y183" s="27">
        <v>7.2474404924662613E-4</v>
      </c>
      <c r="Z183" s="27">
        <v>5.8064741188128017E-4</v>
      </c>
      <c r="AA183" s="27">
        <v>6.1748309145803293E-4</v>
      </c>
      <c r="AB183" s="27">
        <v>6.5458118058013234E-4</v>
      </c>
      <c r="AC183" s="27">
        <v>5.3040084385984462E-4</v>
      </c>
      <c r="AD183" s="27">
        <v>4.3490916729985662E-4</v>
      </c>
      <c r="AE183" s="27">
        <v>3.3938644892973394E-4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9">+C192+C216+C252+C257+C286+C287+C291+C294+C295+C296</f>
        <v>0.93252301210585165</v>
      </c>
      <c r="D191" s="28">
        <f t="shared" si="39"/>
        <v>0.96204047702802753</v>
      </c>
      <c r="E191" s="28">
        <f t="shared" si="39"/>
        <v>0.99644691623371273</v>
      </c>
      <c r="F191" s="28">
        <f t="shared" si="39"/>
        <v>1.0451400067623098</v>
      </c>
      <c r="G191" s="28">
        <f t="shared" si="39"/>
        <v>1.0893478928991889</v>
      </c>
      <c r="H191" s="28">
        <f t="shared" si="39"/>
        <v>1.1336552020866699</v>
      </c>
      <c r="I191" s="28">
        <f t="shared" si="39"/>
        <v>1.1591962435377554</v>
      </c>
      <c r="J191" s="28">
        <f t="shared" si="39"/>
        <v>1.2075844099019626</v>
      </c>
      <c r="K191" s="28">
        <f t="shared" si="39"/>
        <v>1.1971003991894893</v>
      </c>
      <c r="L191" s="28">
        <f t="shared" si="39"/>
        <v>1.2347860956995218</v>
      </c>
      <c r="M191" s="28">
        <f t="shared" si="39"/>
        <v>1.1955369261262812</v>
      </c>
      <c r="N191" s="28">
        <f t="shared" si="39"/>
        <v>1.250264385645103</v>
      </c>
      <c r="O191" s="28">
        <f t="shared" si="39"/>
        <v>1.2989138772633855</v>
      </c>
      <c r="P191" s="28">
        <f t="shared" si="39"/>
        <v>1.25688679489854</v>
      </c>
      <c r="Q191" s="28">
        <f t="shared" si="39"/>
        <v>1.3578872333707936</v>
      </c>
      <c r="R191" s="28">
        <f t="shared" si="39"/>
        <v>1.3543139342701052</v>
      </c>
      <c r="S191" s="28">
        <f t="shared" si="39"/>
        <v>1.4225648336772727</v>
      </c>
      <c r="T191" s="28">
        <f t="shared" si="39"/>
        <v>1.4979366569546828</v>
      </c>
      <c r="U191" s="28">
        <f t="shared" si="39"/>
        <v>1.5169211894334904</v>
      </c>
      <c r="V191" s="28">
        <f t="shared" si="39"/>
        <v>1.5148793171881565</v>
      </c>
      <c r="W191" s="28">
        <f t="shared" si="39"/>
        <v>1.5062291053838968</v>
      </c>
      <c r="X191" s="28">
        <f t="shared" si="39"/>
        <v>1.3952861464335455</v>
      </c>
      <c r="Y191" s="28">
        <f t="shared" si="39"/>
        <v>1.3842963379866238</v>
      </c>
      <c r="Z191" s="28">
        <f t="shared" si="39"/>
        <v>1.370836545240997</v>
      </c>
      <c r="AA191" s="28">
        <f t="shared" si="39"/>
        <v>1.3427482529567982</v>
      </c>
      <c r="AB191" s="28">
        <f t="shared" si="39"/>
        <v>1.3634313940529901</v>
      </c>
      <c r="AC191" s="28">
        <f t="shared" si="39"/>
        <v>1.3958741910320163</v>
      </c>
      <c r="AD191" s="28">
        <f t="shared" si="39"/>
        <v>1.4121700932565207</v>
      </c>
      <c r="AE191" s="28">
        <f t="shared" si="39"/>
        <v>1.4512905742269295</v>
      </c>
    </row>
    <row r="192" spans="1:31" x14ac:dyDescent="0.2">
      <c r="A192" s="80" t="s">
        <v>392</v>
      </c>
      <c r="B192" s="4" t="s">
        <v>393</v>
      </c>
      <c r="C192" s="21">
        <f t="shared" ref="C192:AE192" si="40">+C193++C201+C202+C206</f>
        <v>0</v>
      </c>
      <c r="D192" s="21">
        <f t="shared" si="40"/>
        <v>0</v>
      </c>
      <c r="E192" s="21">
        <f t="shared" si="40"/>
        <v>0</v>
      </c>
      <c r="F192" s="21">
        <f t="shared" si="40"/>
        <v>0</v>
      </c>
      <c r="G192" s="21">
        <f t="shared" si="40"/>
        <v>0</v>
      </c>
      <c r="H192" s="21">
        <f t="shared" si="40"/>
        <v>0</v>
      </c>
      <c r="I192" s="21">
        <f t="shared" si="40"/>
        <v>0</v>
      </c>
      <c r="J192" s="21">
        <f t="shared" si="40"/>
        <v>0</v>
      </c>
      <c r="K192" s="21">
        <f t="shared" si="40"/>
        <v>0</v>
      </c>
      <c r="L192" s="21">
        <f t="shared" si="40"/>
        <v>0</v>
      </c>
      <c r="M192" s="21">
        <f t="shared" si="40"/>
        <v>0</v>
      </c>
      <c r="N192" s="21">
        <f t="shared" si="40"/>
        <v>0</v>
      </c>
      <c r="O192" s="21">
        <f t="shared" si="40"/>
        <v>0</v>
      </c>
      <c r="P192" s="21">
        <f t="shared" si="40"/>
        <v>0</v>
      </c>
      <c r="Q192" s="21">
        <f t="shared" si="40"/>
        <v>0</v>
      </c>
      <c r="R192" s="21">
        <f t="shared" si="40"/>
        <v>0</v>
      </c>
      <c r="S192" s="21">
        <f t="shared" si="40"/>
        <v>0</v>
      </c>
      <c r="T192" s="21">
        <f t="shared" si="40"/>
        <v>0</v>
      </c>
      <c r="U192" s="21">
        <f t="shared" si="40"/>
        <v>0</v>
      </c>
      <c r="V192" s="21">
        <f t="shared" si="40"/>
        <v>0</v>
      </c>
      <c r="W192" s="21">
        <f t="shared" si="40"/>
        <v>0</v>
      </c>
      <c r="X192" s="21">
        <f t="shared" si="40"/>
        <v>0</v>
      </c>
      <c r="Y192" s="21">
        <f t="shared" si="40"/>
        <v>0</v>
      </c>
      <c r="Z192" s="21">
        <f t="shared" si="40"/>
        <v>0</v>
      </c>
      <c r="AA192" s="21">
        <f t="shared" si="40"/>
        <v>0</v>
      </c>
      <c r="AB192" s="21">
        <f t="shared" si="40"/>
        <v>0</v>
      </c>
      <c r="AC192" s="21">
        <f t="shared" si="40"/>
        <v>0</v>
      </c>
      <c r="AD192" s="21">
        <f t="shared" si="40"/>
        <v>0</v>
      </c>
      <c r="AE192" s="21">
        <f t="shared" si="40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1">+C194+C195</f>
        <v>0</v>
      </c>
      <c r="D193" s="21">
        <f t="shared" si="41"/>
        <v>0</v>
      </c>
      <c r="E193" s="21">
        <f t="shared" si="41"/>
        <v>0</v>
      </c>
      <c r="F193" s="21">
        <f t="shared" si="41"/>
        <v>0</v>
      </c>
      <c r="G193" s="21">
        <f t="shared" si="41"/>
        <v>0</v>
      </c>
      <c r="H193" s="21">
        <f t="shared" si="41"/>
        <v>0</v>
      </c>
      <c r="I193" s="21">
        <f t="shared" si="41"/>
        <v>0</v>
      </c>
      <c r="J193" s="21">
        <f t="shared" si="41"/>
        <v>0</v>
      </c>
      <c r="K193" s="21">
        <f t="shared" si="41"/>
        <v>0</v>
      </c>
      <c r="L193" s="21">
        <f t="shared" si="41"/>
        <v>0</v>
      </c>
      <c r="M193" s="21">
        <f t="shared" si="41"/>
        <v>0</v>
      </c>
      <c r="N193" s="21">
        <f t="shared" si="41"/>
        <v>0</v>
      </c>
      <c r="O193" s="21">
        <f t="shared" si="41"/>
        <v>0</v>
      </c>
      <c r="P193" s="21">
        <f t="shared" si="41"/>
        <v>0</v>
      </c>
      <c r="Q193" s="21">
        <f t="shared" si="41"/>
        <v>0</v>
      </c>
      <c r="R193" s="21">
        <f t="shared" si="41"/>
        <v>0</v>
      </c>
      <c r="S193" s="21">
        <f t="shared" si="41"/>
        <v>0</v>
      </c>
      <c r="T193" s="21">
        <f t="shared" si="41"/>
        <v>0</v>
      </c>
      <c r="U193" s="21">
        <f t="shared" si="41"/>
        <v>0</v>
      </c>
      <c r="V193" s="21">
        <f t="shared" si="41"/>
        <v>0</v>
      </c>
      <c r="W193" s="21">
        <f t="shared" si="41"/>
        <v>0</v>
      </c>
      <c r="X193" s="21">
        <f t="shared" si="41"/>
        <v>0</v>
      </c>
      <c r="Y193" s="21">
        <f t="shared" si="41"/>
        <v>0</v>
      </c>
      <c r="Z193" s="21">
        <f t="shared" si="41"/>
        <v>0</v>
      </c>
      <c r="AA193" s="21">
        <f t="shared" si="41"/>
        <v>0</v>
      </c>
      <c r="AB193" s="21">
        <f t="shared" si="41"/>
        <v>0</v>
      </c>
      <c r="AC193" s="21">
        <f t="shared" si="41"/>
        <v>0</v>
      </c>
      <c r="AD193" s="21">
        <f t="shared" si="41"/>
        <v>0</v>
      </c>
      <c r="AE193" s="21">
        <f t="shared" si="41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2">+C196+C197+C198+C199+C200</f>
        <v>0</v>
      </c>
      <c r="D195" s="21">
        <f t="shared" si="42"/>
        <v>0</v>
      </c>
      <c r="E195" s="21">
        <f t="shared" si="42"/>
        <v>0</v>
      </c>
      <c r="F195" s="21">
        <f t="shared" si="42"/>
        <v>0</v>
      </c>
      <c r="G195" s="21">
        <f t="shared" si="42"/>
        <v>0</v>
      </c>
      <c r="H195" s="21">
        <f t="shared" si="42"/>
        <v>0</v>
      </c>
      <c r="I195" s="21">
        <f t="shared" si="42"/>
        <v>0</v>
      </c>
      <c r="J195" s="21">
        <f t="shared" si="42"/>
        <v>0</v>
      </c>
      <c r="K195" s="21">
        <f t="shared" si="42"/>
        <v>0</v>
      </c>
      <c r="L195" s="21">
        <f t="shared" si="42"/>
        <v>0</v>
      </c>
      <c r="M195" s="21">
        <f t="shared" si="42"/>
        <v>0</v>
      </c>
      <c r="N195" s="21">
        <f t="shared" si="42"/>
        <v>0</v>
      </c>
      <c r="O195" s="21">
        <f t="shared" si="42"/>
        <v>0</v>
      </c>
      <c r="P195" s="21">
        <f t="shared" si="42"/>
        <v>0</v>
      </c>
      <c r="Q195" s="21">
        <f t="shared" si="42"/>
        <v>0</v>
      </c>
      <c r="R195" s="21">
        <f t="shared" si="42"/>
        <v>0</v>
      </c>
      <c r="S195" s="21">
        <f t="shared" si="42"/>
        <v>0</v>
      </c>
      <c r="T195" s="21">
        <f t="shared" si="42"/>
        <v>0</v>
      </c>
      <c r="U195" s="21">
        <f t="shared" si="42"/>
        <v>0</v>
      </c>
      <c r="V195" s="21">
        <f t="shared" si="42"/>
        <v>0</v>
      </c>
      <c r="W195" s="21">
        <f t="shared" si="42"/>
        <v>0</v>
      </c>
      <c r="X195" s="21">
        <f t="shared" si="42"/>
        <v>0</v>
      </c>
      <c r="Y195" s="21">
        <f t="shared" si="42"/>
        <v>0</v>
      </c>
      <c r="Z195" s="21">
        <f t="shared" si="42"/>
        <v>0</v>
      </c>
      <c r="AA195" s="21">
        <f t="shared" si="42"/>
        <v>0</v>
      </c>
      <c r="AB195" s="21">
        <f t="shared" si="42"/>
        <v>0</v>
      </c>
      <c r="AC195" s="21">
        <f t="shared" si="42"/>
        <v>0</v>
      </c>
      <c r="AD195" s="21">
        <f t="shared" si="42"/>
        <v>0</v>
      </c>
      <c r="AE195" s="21">
        <f t="shared" si="42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3">+C203+C204+C205</f>
        <v>0</v>
      </c>
      <c r="D202" s="21">
        <f t="shared" si="43"/>
        <v>0</v>
      </c>
      <c r="E202" s="21">
        <f t="shared" si="43"/>
        <v>0</v>
      </c>
      <c r="F202" s="21">
        <f t="shared" si="43"/>
        <v>0</v>
      </c>
      <c r="G202" s="21">
        <f t="shared" si="43"/>
        <v>0</v>
      </c>
      <c r="H202" s="21">
        <f t="shared" si="43"/>
        <v>0</v>
      </c>
      <c r="I202" s="21">
        <f t="shared" si="43"/>
        <v>0</v>
      </c>
      <c r="J202" s="21">
        <f t="shared" si="43"/>
        <v>0</v>
      </c>
      <c r="K202" s="21">
        <f t="shared" si="43"/>
        <v>0</v>
      </c>
      <c r="L202" s="21">
        <f t="shared" si="43"/>
        <v>0</v>
      </c>
      <c r="M202" s="21">
        <f t="shared" si="43"/>
        <v>0</v>
      </c>
      <c r="N202" s="21">
        <f t="shared" si="43"/>
        <v>0</v>
      </c>
      <c r="O202" s="21">
        <f t="shared" si="43"/>
        <v>0</v>
      </c>
      <c r="P202" s="21">
        <f t="shared" si="43"/>
        <v>0</v>
      </c>
      <c r="Q202" s="21">
        <f t="shared" si="43"/>
        <v>0</v>
      </c>
      <c r="R202" s="21">
        <f t="shared" si="43"/>
        <v>0</v>
      </c>
      <c r="S202" s="21">
        <f t="shared" si="43"/>
        <v>0</v>
      </c>
      <c r="T202" s="21">
        <f t="shared" si="43"/>
        <v>0</v>
      </c>
      <c r="U202" s="21">
        <f t="shared" si="43"/>
        <v>0</v>
      </c>
      <c r="V202" s="21">
        <f t="shared" si="43"/>
        <v>0</v>
      </c>
      <c r="W202" s="21">
        <f t="shared" si="43"/>
        <v>0</v>
      </c>
      <c r="X202" s="21">
        <f t="shared" si="43"/>
        <v>0</v>
      </c>
      <c r="Y202" s="21">
        <f t="shared" si="43"/>
        <v>0</v>
      </c>
      <c r="Z202" s="21">
        <f t="shared" si="43"/>
        <v>0</v>
      </c>
      <c r="AA202" s="21">
        <f t="shared" si="43"/>
        <v>0</v>
      </c>
      <c r="AB202" s="21">
        <f t="shared" si="43"/>
        <v>0</v>
      </c>
      <c r="AC202" s="21">
        <f t="shared" si="43"/>
        <v>0</v>
      </c>
      <c r="AD202" s="21">
        <f t="shared" si="43"/>
        <v>0</v>
      </c>
      <c r="AE202" s="21">
        <f t="shared" si="43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4">+C207+C208+C209+C210+C211+C212+C213</f>
        <v>0</v>
      </c>
      <c r="D206" s="21">
        <f t="shared" si="44"/>
        <v>0</v>
      </c>
      <c r="E206" s="21">
        <f t="shared" si="44"/>
        <v>0</v>
      </c>
      <c r="F206" s="21">
        <f t="shared" si="44"/>
        <v>0</v>
      </c>
      <c r="G206" s="21">
        <f t="shared" si="44"/>
        <v>0</v>
      </c>
      <c r="H206" s="21">
        <f t="shared" si="44"/>
        <v>0</v>
      </c>
      <c r="I206" s="21">
        <f t="shared" si="44"/>
        <v>0</v>
      </c>
      <c r="J206" s="21">
        <f t="shared" si="44"/>
        <v>0</v>
      </c>
      <c r="K206" s="21">
        <f t="shared" si="44"/>
        <v>0</v>
      </c>
      <c r="L206" s="21">
        <f t="shared" si="44"/>
        <v>0</v>
      </c>
      <c r="M206" s="21">
        <f t="shared" si="44"/>
        <v>0</v>
      </c>
      <c r="N206" s="21">
        <f t="shared" si="44"/>
        <v>0</v>
      </c>
      <c r="O206" s="21">
        <f t="shared" si="44"/>
        <v>0</v>
      </c>
      <c r="P206" s="21">
        <f t="shared" si="44"/>
        <v>0</v>
      </c>
      <c r="Q206" s="21">
        <f t="shared" si="44"/>
        <v>0</v>
      </c>
      <c r="R206" s="21">
        <f t="shared" si="44"/>
        <v>0</v>
      </c>
      <c r="S206" s="21">
        <f t="shared" si="44"/>
        <v>0</v>
      </c>
      <c r="T206" s="21">
        <f t="shared" si="44"/>
        <v>0</v>
      </c>
      <c r="U206" s="21">
        <f t="shared" si="44"/>
        <v>0</v>
      </c>
      <c r="V206" s="21">
        <f t="shared" si="44"/>
        <v>0</v>
      </c>
      <c r="W206" s="21">
        <f t="shared" si="44"/>
        <v>0</v>
      </c>
      <c r="X206" s="21">
        <f t="shared" si="44"/>
        <v>0</v>
      </c>
      <c r="Y206" s="21">
        <f t="shared" si="44"/>
        <v>0</v>
      </c>
      <c r="Z206" s="21">
        <f t="shared" si="44"/>
        <v>0</v>
      </c>
      <c r="AA206" s="21">
        <f t="shared" si="44"/>
        <v>0</v>
      </c>
      <c r="AB206" s="21">
        <f t="shared" si="44"/>
        <v>0</v>
      </c>
      <c r="AC206" s="21">
        <f t="shared" si="44"/>
        <v>0</v>
      </c>
      <c r="AD206" s="21">
        <f t="shared" si="44"/>
        <v>0</v>
      </c>
      <c r="AE206" s="21">
        <f t="shared" si="44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5">+C214+C215</f>
        <v>0</v>
      </c>
      <c r="D213" s="21">
        <f t="shared" si="45"/>
        <v>0</v>
      </c>
      <c r="E213" s="21">
        <f t="shared" si="45"/>
        <v>0</v>
      </c>
      <c r="F213" s="21">
        <f t="shared" si="45"/>
        <v>0</v>
      </c>
      <c r="G213" s="21">
        <f t="shared" si="45"/>
        <v>0</v>
      </c>
      <c r="H213" s="21">
        <f t="shared" si="45"/>
        <v>0</v>
      </c>
      <c r="I213" s="21">
        <f t="shared" si="45"/>
        <v>0</v>
      </c>
      <c r="J213" s="21">
        <f t="shared" si="45"/>
        <v>0</v>
      </c>
      <c r="K213" s="21">
        <f t="shared" si="45"/>
        <v>0</v>
      </c>
      <c r="L213" s="21">
        <f t="shared" si="45"/>
        <v>0</v>
      </c>
      <c r="M213" s="21">
        <f t="shared" si="45"/>
        <v>0</v>
      </c>
      <c r="N213" s="21">
        <f t="shared" si="45"/>
        <v>0</v>
      </c>
      <c r="O213" s="21">
        <f t="shared" si="45"/>
        <v>0</v>
      </c>
      <c r="P213" s="21">
        <f t="shared" si="45"/>
        <v>0</v>
      </c>
      <c r="Q213" s="21">
        <f t="shared" si="45"/>
        <v>0</v>
      </c>
      <c r="R213" s="21">
        <f t="shared" si="45"/>
        <v>0</v>
      </c>
      <c r="S213" s="21">
        <f t="shared" si="45"/>
        <v>0</v>
      </c>
      <c r="T213" s="21">
        <f t="shared" si="45"/>
        <v>0</v>
      </c>
      <c r="U213" s="21">
        <f t="shared" si="45"/>
        <v>0</v>
      </c>
      <c r="V213" s="21">
        <f t="shared" si="45"/>
        <v>0</v>
      </c>
      <c r="W213" s="21">
        <f t="shared" si="45"/>
        <v>0</v>
      </c>
      <c r="X213" s="21">
        <f t="shared" si="45"/>
        <v>0</v>
      </c>
      <c r="Y213" s="21">
        <f t="shared" si="45"/>
        <v>0</v>
      </c>
      <c r="Z213" s="21">
        <f t="shared" si="45"/>
        <v>0</v>
      </c>
      <c r="AA213" s="21">
        <f t="shared" si="45"/>
        <v>0</v>
      </c>
      <c r="AB213" s="21">
        <f t="shared" si="45"/>
        <v>0</v>
      </c>
      <c r="AC213" s="21">
        <f t="shared" si="45"/>
        <v>0</v>
      </c>
      <c r="AD213" s="21">
        <f t="shared" si="45"/>
        <v>0</v>
      </c>
      <c r="AE213" s="21">
        <f t="shared" si="45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6">+C217+C225+C226+C230+C240</f>
        <v>7.8404178517780587E-2</v>
      </c>
      <c r="D216" s="21">
        <f t="shared" si="46"/>
        <v>8.2077338387544191E-2</v>
      </c>
      <c r="E216" s="21">
        <f t="shared" si="46"/>
        <v>8.5816412023172445E-2</v>
      </c>
      <c r="F216" s="21">
        <f t="shared" si="46"/>
        <v>8.9534766526885107E-2</v>
      </c>
      <c r="G216" s="21">
        <f t="shared" si="46"/>
        <v>9.3810551823183944E-2</v>
      </c>
      <c r="H216" s="21">
        <f t="shared" si="46"/>
        <v>9.8908218953400906E-2</v>
      </c>
      <c r="I216" s="21">
        <f t="shared" si="46"/>
        <v>0.10416857911459147</v>
      </c>
      <c r="J216" s="21">
        <f t="shared" si="46"/>
        <v>0.11250687112060855</v>
      </c>
      <c r="K216" s="21">
        <f t="shared" si="46"/>
        <v>0.11558107132815072</v>
      </c>
      <c r="L216" s="21">
        <f t="shared" si="46"/>
        <v>0.12161683337674974</v>
      </c>
      <c r="M216" s="21">
        <f t="shared" si="46"/>
        <v>0.12480968267667476</v>
      </c>
      <c r="N216" s="21">
        <f t="shared" si="46"/>
        <v>0.16587612263549695</v>
      </c>
      <c r="O216" s="21">
        <f t="shared" si="46"/>
        <v>0.17660437907935531</v>
      </c>
      <c r="P216" s="21">
        <f t="shared" si="46"/>
        <v>0.17989977604410751</v>
      </c>
      <c r="Q216" s="21">
        <f t="shared" si="46"/>
        <v>0.1950975697009999</v>
      </c>
      <c r="R216" s="21">
        <f t="shared" si="46"/>
        <v>0.21879141028439875</v>
      </c>
      <c r="S216" s="21">
        <f t="shared" si="46"/>
        <v>0.24848059292089641</v>
      </c>
      <c r="T216" s="21">
        <f t="shared" si="46"/>
        <v>0.26783792628360203</v>
      </c>
      <c r="U216" s="21">
        <f t="shared" si="46"/>
        <v>0.26328161966618469</v>
      </c>
      <c r="V216" s="21">
        <f t="shared" si="46"/>
        <v>0.25856630219919891</v>
      </c>
      <c r="W216" s="21">
        <f t="shared" si="46"/>
        <v>0.26188137420709767</v>
      </c>
      <c r="X216" s="21">
        <f t="shared" si="46"/>
        <v>0.26021442517935245</v>
      </c>
      <c r="Y216" s="21">
        <f t="shared" si="46"/>
        <v>0.27800551033114079</v>
      </c>
      <c r="Z216" s="21">
        <f t="shared" si="46"/>
        <v>0.26547438376554994</v>
      </c>
      <c r="AA216" s="21">
        <f t="shared" si="46"/>
        <v>0.25533053637936398</v>
      </c>
      <c r="AB216" s="21">
        <f t="shared" si="46"/>
        <v>0.26624046631086606</v>
      </c>
      <c r="AC216" s="21">
        <f t="shared" si="46"/>
        <v>0.27100376403224624</v>
      </c>
      <c r="AD216" s="21">
        <f t="shared" si="46"/>
        <v>0.27002947138437083</v>
      </c>
      <c r="AE216" s="21">
        <f t="shared" si="46"/>
        <v>0.27686426707002043</v>
      </c>
    </row>
    <row r="217" spans="1:31" x14ac:dyDescent="0.2">
      <c r="A217" s="80" t="s">
        <v>441</v>
      </c>
      <c r="B217" s="4" t="s">
        <v>395</v>
      </c>
      <c r="C217" s="21">
        <f t="shared" ref="C217:AE217" si="47">+C218+C219</f>
        <v>8.0282991448497234E-3</v>
      </c>
      <c r="D217" s="21">
        <f t="shared" si="47"/>
        <v>8.1020232466041155E-3</v>
      </c>
      <c r="E217" s="21">
        <f t="shared" si="47"/>
        <v>8.4959498342170731E-3</v>
      </c>
      <c r="F217" s="21">
        <f t="shared" si="47"/>
        <v>8.8659320047633564E-3</v>
      </c>
      <c r="G217" s="21">
        <f t="shared" si="47"/>
        <v>9.2210019068666091E-3</v>
      </c>
      <c r="H217" s="21">
        <f t="shared" si="47"/>
        <v>9.4386164169182555E-3</v>
      </c>
      <c r="I217" s="21">
        <f t="shared" si="47"/>
        <v>9.7112925611241626E-3</v>
      </c>
      <c r="J217" s="21">
        <f t="shared" si="47"/>
        <v>1.0629870419215391E-2</v>
      </c>
      <c r="K217" s="21">
        <f t="shared" si="47"/>
        <v>1.0158854658741103E-2</v>
      </c>
      <c r="L217" s="21">
        <f t="shared" si="47"/>
        <v>9.6851525127705576E-3</v>
      </c>
      <c r="M217" s="21">
        <f t="shared" si="47"/>
        <v>9.2087639813037466E-3</v>
      </c>
      <c r="N217" s="21">
        <f t="shared" si="47"/>
        <v>8.7296890643406688E-3</v>
      </c>
      <c r="O217" s="21">
        <f t="shared" si="47"/>
        <v>8.2479277618813275E-3</v>
      </c>
      <c r="P217" s="21">
        <f t="shared" si="47"/>
        <v>7.763480073925722E-3</v>
      </c>
      <c r="Q217" s="21">
        <f t="shared" si="47"/>
        <v>7.2763460004738566E-3</v>
      </c>
      <c r="R217" s="21">
        <f t="shared" si="47"/>
        <v>6.7865255415257234E-3</v>
      </c>
      <c r="S217" s="21">
        <f t="shared" si="47"/>
        <v>6.2940186970813277E-3</v>
      </c>
      <c r="T217" s="21">
        <f t="shared" si="47"/>
        <v>5.7988254671406678E-3</v>
      </c>
      <c r="U217" s="21">
        <f t="shared" si="47"/>
        <v>5.6370508475468723E-3</v>
      </c>
      <c r="V217" s="21">
        <f t="shared" si="47"/>
        <v>5.4743495544769347E-3</v>
      </c>
      <c r="W217" s="21">
        <f t="shared" si="47"/>
        <v>5.3107215879308559E-3</v>
      </c>
      <c r="X217" s="21">
        <f t="shared" si="47"/>
        <v>5.1461669479086333E-3</v>
      </c>
      <c r="Y217" s="21">
        <f t="shared" si="47"/>
        <v>5.027678973565779E-3</v>
      </c>
      <c r="Z217" s="21">
        <f t="shared" si="47"/>
        <v>4.9085078145506989E-3</v>
      </c>
      <c r="AA217" s="21">
        <f t="shared" si="47"/>
        <v>4.4063744502032898E-3</v>
      </c>
      <c r="AB217" s="21">
        <f t="shared" si="47"/>
        <v>3.9015873907678796E-3</v>
      </c>
      <c r="AC217" s="21">
        <f t="shared" si="47"/>
        <v>3.9867872131340585E-3</v>
      </c>
      <c r="AD217" s="21">
        <f t="shared" si="47"/>
        <v>4.0619572478633103E-3</v>
      </c>
      <c r="AE217" s="21">
        <f t="shared" si="47"/>
        <v>4.1371272825925605E-3</v>
      </c>
    </row>
    <row r="218" spans="1:31" x14ac:dyDescent="0.2">
      <c r="A218" s="80" t="s">
        <v>442</v>
      </c>
      <c r="B218" s="4" t="s">
        <v>397</v>
      </c>
      <c r="C218" s="27">
        <v>8.0282991448497234E-3</v>
      </c>
      <c r="D218" s="27">
        <v>8.1020232466041155E-3</v>
      </c>
      <c r="E218" s="27">
        <v>8.4959498342170731E-3</v>
      </c>
      <c r="F218" s="27">
        <v>8.8659320047633564E-3</v>
      </c>
      <c r="G218" s="27">
        <v>9.2210019068666091E-3</v>
      </c>
      <c r="H218" s="27">
        <v>9.4386164169182555E-3</v>
      </c>
      <c r="I218" s="27">
        <v>9.7112925611241626E-3</v>
      </c>
      <c r="J218" s="27">
        <v>1.0629870419215391E-2</v>
      </c>
      <c r="K218" s="27">
        <v>1.0158854658741103E-2</v>
      </c>
      <c r="L218" s="27">
        <v>9.6851525127705576E-3</v>
      </c>
      <c r="M218" s="27">
        <v>9.2087639813037466E-3</v>
      </c>
      <c r="N218" s="27">
        <v>8.7296890643406688E-3</v>
      </c>
      <c r="O218" s="27">
        <v>8.2479277618813275E-3</v>
      </c>
      <c r="P218" s="27">
        <v>7.763480073925722E-3</v>
      </c>
      <c r="Q218" s="27">
        <v>7.2763460004738566E-3</v>
      </c>
      <c r="R218" s="27">
        <v>6.7865255415257234E-3</v>
      </c>
      <c r="S218" s="27">
        <v>6.2940186970813277E-3</v>
      </c>
      <c r="T218" s="27">
        <v>5.7988254671406678E-3</v>
      </c>
      <c r="U218" s="27">
        <v>5.6370508475468723E-3</v>
      </c>
      <c r="V218" s="27">
        <v>5.4743495544769347E-3</v>
      </c>
      <c r="W218" s="27">
        <v>5.3107215879308559E-3</v>
      </c>
      <c r="X218" s="27">
        <v>5.1461669479086333E-3</v>
      </c>
      <c r="Y218" s="27">
        <v>5.027678973565779E-3</v>
      </c>
      <c r="Z218" s="27">
        <v>4.9085078145506989E-3</v>
      </c>
      <c r="AA218" s="27">
        <v>4.4063744502032898E-3</v>
      </c>
      <c r="AB218" s="27">
        <v>3.9015873907678796E-3</v>
      </c>
      <c r="AC218" s="27">
        <v>3.9867872131340585E-3</v>
      </c>
      <c r="AD218" s="27">
        <v>4.0619572478633103E-3</v>
      </c>
      <c r="AE218" s="27">
        <v>4.1371272825925605E-3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48">+D220+D221+D222+D223+D224</f>
        <v>0</v>
      </c>
      <c r="E219" s="21">
        <f t="shared" si="48"/>
        <v>0</v>
      </c>
      <c r="F219" s="21">
        <f t="shared" si="48"/>
        <v>0</v>
      </c>
      <c r="G219" s="21">
        <f t="shared" si="48"/>
        <v>0</v>
      </c>
      <c r="H219" s="21">
        <f t="shared" si="48"/>
        <v>0</v>
      </c>
      <c r="I219" s="21">
        <f t="shared" si="48"/>
        <v>0</v>
      </c>
      <c r="J219" s="21">
        <f t="shared" si="48"/>
        <v>0</v>
      </c>
      <c r="K219" s="21">
        <f t="shared" si="48"/>
        <v>0</v>
      </c>
      <c r="L219" s="21">
        <f t="shared" si="48"/>
        <v>0</v>
      </c>
      <c r="M219" s="21">
        <f t="shared" si="48"/>
        <v>0</v>
      </c>
      <c r="N219" s="21">
        <f t="shared" si="48"/>
        <v>0</v>
      </c>
      <c r="O219" s="21">
        <f t="shared" si="48"/>
        <v>0</v>
      </c>
      <c r="P219" s="21">
        <f t="shared" si="48"/>
        <v>0</v>
      </c>
      <c r="Q219" s="21">
        <f t="shared" si="48"/>
        <v>0</v>
      </c>
      <c r="R219" s="21">
        <f t="shared" si="48"/>
        <v>0</v>
      </c>
      <c r="S219" s="21">
        <f t="shared" si="48"/>
        <v>0</v>
      </c>
      <c r="T219" s="21">
        <f t="shared" si="48"/>
        <v>0</v>
      </c>
      <c r="U219" s="21">
        <f t="shared" si="48"/>
        <v>0</v>
      </c>
      <c r="V219" s="21">
        <f t="shared" si="48"/>
        <v>0</v>
      </c>
      <c r="W219" s="21">
        <f t="shared" si="48"/>
        <v>0</v>
      </c>
      <c r="X219" s="21">
        <f t="shared" si="48"/>
        <v>0</v>
      </c>
      <c r="Y219" s="21">
        <f t="shared" si="48"/>
        <v>0</v>
      </c>
      <c r="Z219" s="21">
        <f t="shared" si="48"/>
        <v>0</v>
      </c>
      <c r="AA219" s="21">
        <f t="shared" si="48"/>
        <v>0</v>
      </c>
      <c r="AB219" s="21">
        <f t="shared" si="48"/>
        <v>0</v>
      </c>
      <c r="AC219" s="21">
        <f t="shared" si="48"/>
        <v>0</v>
      </c>
      <c r="AD219" s="21">
        <f t="shared" si="48"/>
        <v>0</v>
      </c>
      <c r="AE219" s="21">
        <f t="shared" si="48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49">+C227+C228+C229</f>
        <v>3.3569230829464712E-3</v>
      </c>
      <c r="D226" s="21">
        <f t="shared" si="49"/>
        <v>3.9203373570401573E-3</v>
      </c>
      <c r="E226" s="21">
        <f t="shared" si="49"/>
        <v>3.8706453934138269E-3</v>
      </c>
      <c r="F226" s="21">
        <f t="shared" si="49"/>
        <v>4.1707857028151982E-3</v>
      </c>
      <c r="G226" s="21">
        <f t="shared" si="49"/>
        <v>4.7978364141969794E-3</v>
      </c>
      <c r="H226" s="21">
        <f t="shared" si="49"/>
        <v>4.2113656632423351E-3</v>
      </c>
      <c r="I226" s="21">
        <f t="shared" si="49"/>
        <v>4.689903395246775E-3</v>
      </c>
      <c r="J226" s="21">
        <f t="shared" si="49"/>
        <v>5.6484467598732378E-3</v>
      </c>
      <c r="K226" s="21">
        <f t="shared" si="49"/>
        <v>5.4387049386338676E-3</v>
      </c>
      <c r="L226" s="21">
        <f t="shared" si="49"/>
        <v>5.7864010491101743E-3</v>
      </c>
      <c r="M226" s="21">
        <f t="shared" si="49"/>
        <v>6.1041903636025376E-3</v>
      </c>
      <c r="N226" s="21">
        <f t="shared" si="49"/>
        <v>1.614939497586116E-2</v>
      </c>
      <c r="O226" s="21">
        <f t="shared" si="49"/>
        <v>1.8439224811811226E-2</v>
      </c>
      <c r="P226" s="21">
        <f t="shared" si="49"/>
        <v>1.8776157270868652E-2</v>
      </c>
      <c r="Q226" s="21">
        <f t="shared" si="49"/>
        <v>2.8148539797973965E-2</v>
      </c>
      <c r="R226" s="21">
        <f t="shared" si="49"/>
        <v>4.1870731692322222E-2</v>
      </c>
      <c r="S226" s="21">
        <f t="shared" si="49"/>
        <v>5.7945931343840407E-2</v>
      </c>
      <c r="T226" s="21">
        <f t="shared" si="49"/>
        <v>6.8551975016786629E-2</v>
      </c>
      <c r="U226" s="21">
        <f t="shared" si="49"/>
        <v>6.6592760041430527E-2</v>
      </c>
      <c r="V226" s="21">
        <f t="shared" si="49"/>
        <v>6.4562235821973485E-2</v>
      </c>
      <c r="W226" s="21">
        <f t="shared" si="49"/>
        <v>6.7990759164611322E-2</v>
      </c>
      <c r="X226" s="21">
        <f t="shared" si="49"/>
        <v>7.0390513637037244E-2</v>
      </c>
      <c r="Y226" s="21">
        <f t="shared" si="49"/>
        <v>7.7847749576901215E-2</v>
      </c>
      <c r="Z226" s="21">
        <f t="shared" si="49"/>
        <v>6.9704848326729033E-2</v>
      </c>
      <c r="AA226" s="21">
        <f t="shared" si="49"/>
        <v>6.5932400304975547E-2</v>
      </c>
      <c r="AB226" s="21">
        <f t="shared" si="49"/>
        <v>7.0123753249992551E-2</v>
      </c>
      <c r="AC226" s="21">
        <f t="shared" si="49"/>
        <v>7.0950805965766639E-2</v>
      </c>
      <c r="AD226" s="21">
        <f t="shared" si="49"/>
        <v>6.8484011298780262E-2</v>
      </c>
      <c r="AE226" s="21">
        <f t="shared" si="49"/>
        <v>6.9742910697670801E-2</v>
      </c>
    </row>
    <row r="227" spans="1:31" x14ac:dyDescent="0.2">
      <c r="A227" s="80" t="s">
        <v>451</v>
      </c>
      <c r="B227" s="4" t="s">
        <v>415</v>
      </c>
      <c r="C227" s="27">
        <v>4.4774272373627317E-4</v>
      </c>
      <c r="D227" s="27">
        <v>5.2289030246875396E-4</v>
      </c>
      <c r="E227" s="27">
        <v>5.1626244279127573E-4</v>
      </c>
      <c r="F227" s="27">
        <v>5.5629482849505038E-4</v>
      </c>
      <c r="G227" s="27">
        <v>6.3993016552768133E-4</v>
      </c>
      <c r="H227" s="27">
        <v>5.6170733916681968E-4</v>
      </c>
      <c r="I227" s="27">
        <v>6.2553417768651043E-4</v>
      </c>
      <c r="J227" s="27">
        <v>7.5338364170237325E-4</v>
      </c>
      <c r="K227" s="27">
        <v>7.2540850733000795E-4</v>
      </c>
      <c r="L227" s="27">
        <v>7.7178383369004067E-4</v>
      </c>
      <c r="M227" s="27">
        <v>8.1417022436069118E-4</v>
      </c>
      <c r="N227" s="27">
        <v>2.1539886123450574E-3</v>
      </c>
      <c r="O227" s="27">
        <v>2.4594036076570646E-3</v>
      </c>
      <c r="P227" s="27">
        <v>2.5043432899810097E-3</v>
      </c>
      <c r="Q227" s="27">
        <v>3.7544214052356102E-3</v>
      </c>
      <c r="R227" s="27">
        <v>5.584672329249786E-3</v>
      </c>
      <c r="S227" s="27">
        <v>7.7287648505051845E-3</v>
      </c>
      <c r="T227" s="27">
        <v>9.1433873380787345E-3</v>
      </c>
      <c r="U227" s="27">
        <v>8.8820693907277117E-3</v>
      </c>
      <c r="V227" s="27">
        <v>8.6112402945083925E-3</v>
      </c>
      <c r="W227" s="27">
        <v>9.0685329824536452E-3</v>
      </c>
      <c r="X227" s="27">
        <v>9.3886096053708411E-3</v>
      </c>
      <c r="Y227" s="27">
        <v>1.0383247566610051E-2</v>
      </c>
      <c r="Z227" s="27">
        <v>9.2971563173379762E-3</v>
      </c>
      <c r="AA227" s="27">
        <v>8.7939913324164686E-3</v>
      </c>
      <c r="AB227" s="27">
        <v>9.3530293971476903E-3</v>
      </c>
      <c r="AC227" s="27">
        <v>9.4633407824503118E-3</v>
      </c>
      <c r="AD227" s="27">
        <v>9.1343224118163469E-3</v>
      </c>
      <c r="AE227" s="27">
        <v>9.3022330346818737E-3</v>
      </c>
    </row>
    <row r="228" spans="1:31" x14ac:dyDescent="0.2">
      <c r="A228" s="80" t="s">
        <v>452</v>
      </c>
      <c r="B228" s="4" t="s">
        <v>417</v>
      </c>
      <c r="C228" s="27">
        <v>1.001319338686494E-5</v>
      </c>
      <c r="D228" s="27">
        <v>1.1693772877077277E-5</v>
      </c>
      <c r="E228" s="27">
        <v>1.1545549271927895E-5</v>
      </c>
      <c r="F228" s="27">
        <v>1.2440822379761962E-5</v>
      </c>
      <c r="G228" s="27">
        <v>1.4311219729148334E-5</v>
      </c>
      <c r="H228" s="27">
        <v>1.2561866258739254E-5</v>
      </c>
      <c r="I228" s="27">
        <v>1.3989271872473601E-5</v>
      </c>
      <c r="J228" s="27">
        <v>1.6848461625274385E-5</v>
      </c>
      <c r="K228" s="27">
        <v>1.6222833523143527E-5</v>
      </c>
      <c r="L228" s="27">
        <v>1.7259958386607527E-5</v>
      </c>
      <c r="M228" s="27">
        <v>1.8207875804929268E-5</v>
      </c>
      <c r="N228" s="27">
        <v>4.8171200524567217E-5</v>
      </c>
      <c r="O228" s="27">
        <v>5.5001416291756076E-5</v>
      </c>
      <c r="P228" s="27">
        <v>5.6006434812434456E-5</v>
      </c>
      <c r="Q228" s="27">
        <v>8.3962833103576326E-5</v>
      </c>
      <c r="R228" s="27">
        <v>1.2489405426494322E-4</v>
      </c>
      <c r="S228" s="27">
        <v>1.7284394136865146E-4</v>
      </c>
      <c r="T228" s="27">
        <v>2.0448016410674609E-4</v>
      </c>
      <c r="U228" s="27">
        <v>1.986361224203744E-4</v>
      </c>
      <c r="V228" s="27">
        <v>1.9257937605361217E-4</v>
      </c>
      <c r="W228" s="27">
        <v>2.0280614217632012E-4</v>
      </c>
      <c r="X228" s="27">
        <v>2.0996424649377253E-4</v>
      </c>
      <c r="Y228" s="27">
        <v>2.3220805242923554E-4</v>
      </c>
      <c r="Z228" s="27">
        <v>2.0791901066884126E-4</v>
      </c>
      <c r="AA228" s="27">
        <v>1.966663692915005E-4</v>
      </c>
      <c r="AB228" s="27">
        <v>2.0916854064129023E-4</v>
      </c>
      <c r="AC228" s="27">
        <v>2.1163551369356192E-4</v>
      </c>
      <c r="AD228" s="27">
        <v>2.0427743862425134E-4</v>
      </c>
      <c r="AE228" s="27">
        <v>2.0803254495949528E-4</v>
      </c>
    </row>
    <row r="229" spans="1:31" x14ac:dyDescent="0.2">
      <c r="A229" s="80" t="s">
        <v>453</v>
      </c>
      <c r="B229" s="4" t="s">
        <v>419</v>
      </c>
      <c r="C229" s="27">
        <v>2.8991671658233332E-3</v>
      </c>
      <c r="D229" s="27">
        <v>3.3857532816943263E-3</v>
      </c>
      <c r="E229" s="27">
        <v>3.3428374013506233E-3</v>
      </c>
      <c r="F229" s="27">
        <v>3.6020500519403859E-3</v>
      </c>
      <c r="G229" s="27">
        <v>4.1435950289401497E-3</v>
      </c>
      <c r="H229" s="27">
        <v>3.6370964578167761E-3</v>
      </c>
      <c r="I229" s="27">
        <v>4.0503799456877909E-3</v>
      </c>
      <c r="J229" s="27">
        <v>4.8782146565455901E-3</v>
      </c>
      <c r="K229" s="27">
        <v>4.6970735977807159E-3</v>
      </c>
      <c r="L229" s="27">
        <v>4.9973572570335264E-3</v>
      </c>
      <c r="M229" s="27">
        <v>5.2718122634369171E-3</v>
      </c>
      <c r="N229" s="27">
        <v>1.3947235162991536E-2</v>
      </c>
      <c r="O229" s="27">
        <v>1.5924819787862407E-2</v>
      </c>
      <c r="P229" s="27">
        <v>1.6215807546075208E-2</v>
      </c>
      <c r="Q229" s="27">
        <v>2.4310155559634779E-2</v>
      </c>
      <c r="R229" s="27">
        <v>3.6161165308807489E-2</v>
      </c>
      <c r="S229" s="27">
        <v>5.0044322551966572E-2</v>
      </c>
      <c r="T229" s="27">
        <v>5.9204107514601152E-2</v>
      </c>
      <c r="U229" s="27">
        <v>5.7512054528282439E-2</v>
      </c>
      <c r="V229" s="27">
        <v>5.5758416151411479E-2</v>
      </c>
      <c r="W229" s="27">
        <v>5.871942003998136E-2</v>
      </c>
      <c r="X229" s="27">
        <v>6.0791939785172631E-2</v>
      </c>
      <c r="Y229" s="27">
        <v>6.7232293957861927E-2</v>
      </c>
      <c r="Z229" s="27">
        <v>6.0199772998722215E-2</v>
      </c>
      <c r="AA229" s="27">
        <v>5.6941742603267578E-2</v>
      </c>
      <c r="AB229" s="27">
        <v>6.0561555312203572E-2</v>
      </c>
      <c r="AC229" s="27">
        <v>6.1275829669622764E-2</v>
      </c>
      <c r="AD229" s="27">
        <v>5.9145411448339666E-2</v>
      </c>
      <c r="AE229" s="27">
        <v>6.0232645118029435E-2</v>
      </c>
    </row>
    <row r="230" spans="1:31" x14ac:dyDescent="0.2">
      <c r="A230" s="80" t="s">
        <v>454</v>
      </c>
      <c r="B230" s="4" t="s">
        <v>421</v>
      </c>
      <c r="C230" s="21">
        <f t="shared" ref="C230:AE230" si="50">+C231+C232+C233+C234+C235+C236+C237</f>
        <v>1.1996313245341065E-2</v>
      </c>
      <c r="D230" s="21">
        <f t="shared" si="50"/>
        <v>1.2518505477460711E-2</v>
      </c>
      <c r="E230" s="21">
        <f t="shared" si="50"/>
        <v>1.3040697709580357E-2</v>
      </c>
      <c r="F230" s="21">
        <f t="shared" si="50"/>
        <v>1.3562889941699996E-2</v>
      </c>
      <c r="G230" s="21">
        <f t="shared" si="50"/>
        <v>1.4085082173819638E-2</v>
      </c>
      <c r="H230" s="21">
        <f t="shared" si="50"/>
        <v>1.460727440593928E-2</v>
      </c>
      <c r="I230" s="21">
        <f t="shared" si="50"/>
        <v>1.5129466638058926E-2</v>
      </c>
      <c r="J230" s="21">
        <f t="shared" si="50"/>
        <v>1.565165887017857E-2</v>
      </c>
      <c r="K230" s="21">
        <f t="shared" si="50"/>
        <v>1.6219130515735709E-2</v>
      </c>
      <c r="L230" s="21">
        <f t="shared" si="50"/>
        <v>1.6786602161292852E-2</v>
      </c>
      <c r="M230" s="21">
        <f t="shared" si="50"/>
        <v>1.7354073806849994E-2</v>
      </c>
      <c r="N230" s="21">
        <f t="shared" si="50"/>
        <v>1.792154545240714E-2</v>
      </c>
      <c r="O230" s="21">
        <f t="shared" si="50"/>
        <v>1.8489017097964282E-2</v>
      </c>
      <c r="P230" s="21">
        <f t="shared" si="50"/>
        <v>1.9056488743521421E-2</v>
      </c>
      <c r="Q230" s="21">
        <f t="shared" si="50"/>
        <v>1.9623960389078567E-2</v>
      </c>
      <c r="R230" s="21">
        <f t="shared" si="50"/>
        <v>2.0191432034635706E-2</v>
      </c>
      <c r="S230" s="21">
        <f t="shared" si="50"/>
        <v>2.0758903680192849E-2</v>
      </c>
      <c r="T230" s="21">
        <f t="shared" si="50"/>
        <v>2.1326375325749995E-2</v>
      </c>
      <c r="U230" s="21">
        <f t="shared" si="50"/>
        <v>2.1335222598119041E-2</v>
      </c>
      <c r="V230" s="21">
        <f t="shared" si="50"/>
        <v>2.1344069870488088E-2</v>
      </c>
      <c r="W230" s="21">
        <f t="shared" si="50"/>
        <v>2.1352917142857138E-2</v>
      </c>
      <c r="X230" s="21">
        <f t="shared" si="50"/>
        <v>2.004422789285714E-2</v>
      </c>
      <c r="Y230" s="21">
        <f t="shared" si="50"/>
        <v>2.0438128071428568E-2</v>
      </c>
      <c r="Z230" s="21">
        <f t="shared" si="50"/>
        <v>2.1471675107142856E-2</v>
      </c>
      <c r="AA230" s="21">
        <f t="shared" si="50"/>
        <v>2.147520257142857E-2</v>
      </c>
      <c r="AB230" s="21">
        <f t="shared" si="50"/>
        <v>2.2288870999999998E-2</v>
      </c>
      <c r="AC230" s="21">
        <f t="shared" si="50"/>
        <v>2.3102539428571423E-2</v>
      </c>
      <c r="AD230" s="21">
        <f t="shared" si="50"/>
        <v>2.3916207857142855E-2</v>
      </c>
      <c r="AE230" s="21">
        <f t="shared" si="50"/>
        <v>2.472987628571428E-2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1.1996313245341065E-2</v>
      </c>
      <c r="D235" s="27">
        <v>1.2518505477460711E-2</v>
      </c>
      <c r="E235" s="27">
        <v>1.3040697709580357E-2</v>
      </c>
      <c r="F235" s="27">
        <v>1.3562889941699996E-2</v>
      </c>
      <c r="G235" s="27">
        <v>1.4085082173819638E-2</v>
      </c>
      <c r="H235" s="27">
        <v>1.460727440593928E-2</v>
      </c>
      <c r="I235" s="27">
        <v>1.5129466638058926E-2</v>
      </c>
      <c r="J235" s="27">
        <v>1.565165887017857E-2</v>
      </c>
      <c r="K235" s="27">
        <v>1.6219130515735709E-2</v>
      </c>
      <c r="L235" s="27">
        <v>1.6786602161292852E-2</v>
      </c>
      <c r="M235" s="27">
        <v>1.7354073806849994E-2</v>
      </c>
      <c r="N235" s="27">
        <v>1.792154545240714E-2</v>
      </c>
      <c r="O235" s="27">
        <v>1.8489017097964282E-2</v>
      </c>
      <c r="P235" s="27">
        <v>1.9056488743521421E-2</v>
      </c>
      <c r="Q235" s="27">
        <v>1.9623960389078567E-2</v>
      </c>
      <c r="R235" s="27">
        <v>2.0191432034635706E-2</v>
      </c>
      <c r="S235" s="27">
        <v>2.0758903680192849E-2</v>
      </c>
      <c r="T235" s="27">
        <v>2.1326375325749995E-2</v>
      </c>
      <c r="U235" s="27">
        <v>2.1335222598119041E-2</v>
      </c>
      <c r="V235" s="27">
        <v>2.1344069870488088E-2</v>
      </c>
      <c r="W235" s="27">
        <v>2.1352917142857138E-2</v>
      </c>
      <c r="X235" s="27">
        <v>2.004422789285714E-2</v>
      </c>
      <c r="Y235" s="27">
        <v>2.0438128071428568E-2</v>
      </c>
      <c r="Z235" s="27">
        <v>2.1471675107142856E-2</v>
      </c>
      <c r="AA235" s="27">
        <v>2.147520257142857E-2</v>
      </c>
      <c r="AB235" s="27">
        <v>2.2288870999999998E-2</v>
      </c>
      <c r="AC235" s="27">
        <v>2.3102539428571423E-2</v>
      </c>
      <c r="AD235" s="27">
        <v>2.3916207857142855E-2</v>
      </c>
      <c r="AE235" s="27">
        <v>2.472987628571428E-2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1">+C238+C239</f>
        <v>0</v>
      </c>
      <c r="D237" s="21">
        <f t="shared" si="51"/>
        <v>0</v>
      </c>
      <c r="E237" s="21">
        <f t="shared" si="51"/>
        <v>0</v>
      </c>
      <c r="F237" s="21">
        <f t="shared" si="51"/>
        <v>0</v>
      </c>
      <c r="G237" s="21">
        <f t="shared" si="51"/>
        <v>0</v>
      </c>
      <c r="H237" s="21">
        <f t="shared" si="51"/>
        <v>0</v>
      </c>
      <c r="I237" s="21">
        <f t="shared" si="51"/>
        <v>0</v>
      </c>
      <c r="J237" s="21">
        <f t="shared" si="51"/>
        <v>0</v>
      </c>
      <c r="K237" s="21">
        <f t="shared" si="51"/>
        <v>0</v>
      </c>
      <c r="L237" s="21">
        <f t="shared" si="51"/>
        <v>0</v>
      </c>
      <c r="M237" s="21">
        <f t="shared" si="51"/>
        <v>0</v>
      </c>
      <c r="N237" s="21">
        <f t="shared" si="51"/>
        <v>0</v>
      </c>
      <c r="O237" s="21">
        <f t="shared" si="51"/>
        <v>0</v>
      </c>
      <c r="P237" s="21">
        <f t="shared" si="51"/>
        <v>0</v>
      </c>
      <c r="Q237" s="21">
        <f t="shared" si="51"/>
        <v>0</v>
      </c>
      <c r="R237" s="21">
        <f t="shared" si="51"/>
        <v>0</v>
      </c>
      <c r="S237" s="21">
        <f t="shared" si="51"/>
        <v>0</v>
      </c>
      <c r="T237" s="21">
        <f t="shared" si="51"/>
        <v>0</v>
      </c>
      <c r="U237" s="21">
        <f t="shared" si="51"/>
        <v>0</v>
      </c>
      <c r="V237" s="21">
        <f t="shared" si="51"/>
        <v>0</v>
      </c>
      <c r="W237" s="21">
        <f t="shared" si="51"/>
        <v>0</v>
      </c>
      <c r="X237" s="21">
        <f t="shared" si="51"/>
        <v>0</v>
      </c>
      <c r="Y237" s="21">
        <f t="shared" si="51"/>
        <v>0</v>
      </c>
      <c r="Z237" s="21">
        <f t="shared" si="51"/>
        <v>0</v>
      </c>
      <c r="AA237" s="21">
        <f t="shared" si="51"/>
        <v>0</v>
      </c>
      <c r="AB237" s="21">
        <f t="shared" si="51"/>
        <v>0</v>
      </c>
      <c r="AC237" s="21">
        <f t="shared" si="51"/>
        <v>0</v>
      </c>
      <c r="AD237" s="21">
        <f t="shared" si="51"/>
        <v>0</v>
      </c>
      <c r="AE237" s="21">
        <f t="shared" si="51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5.5022643044643327E-2</v>
      </c>
      <c r="D240" s="21">
        <f t="shared" ref="D240:AE240" si="52">+D241+D242+D243+D244</f>
        <v>5.7536472306439213E-2</v>
      </c>
      <c r="E240" s="21">
        <f t="shared" si="52"/>
        <v>6.0409119085961194E-2</v>
      </c>
      <c r="F240" s="21">
        <f t="shared" si="52"/>
        <v>6.2935158877606562E-2</v>
      </c>
      <c r="G240" s="21">
        <f t="shared" si="52"/>
        <v>6.5706631328300721E-2</v>
      </c>
      <c r="H240" s="21">
        <f t="shared" si="52"/>
        <v>7.0650962467301043E-2</v>
      </c>
      <c r="I240" s="21">
        <f t="shared" si="52"/>
        <v>7.4637916520161607E-2</v>
      </c>
      <c r="J240" s="21">
        <f t="shared" si="52"/>
        <v>8.0576895071341345E-2</v>
      </c>
      <c r="K240" s="21">
        <f t="shared" si="52"/>
        <v>8.376438121504004E-2</v>
      </c>
      <c r="L240" s="21">
        <f t="shared" si="52"/>
        <v>8.9358677653576149E-2</v>
      </c>
      <c r="M240" s="21">
        <f t="shared" si="52"/>
        <v>9.2142654524918488E-2</v>
      </c>
      <c r="N240" s="21">
        <f t="shared" si="52"/>
        <v>0.12307549314288799</v>
      </c>
      <c r="O240" s="21">
        <f t="shared" si="52"/>
        <v>0.13142820940769848</v>
      </c>
      <c r="P240" s="21">
        <f t="shared" si="52"/>
        <v>0.13430364995579169</v>
      </c>
      <c r="Q240" s="21">
        <f t="shared" si="52"/>
        <v>0.1400487235134735</v>
      </c>
      <c r="R240" s="21">
        <f t="shared" si="52"/>
        <v>0.1499427210159151</v>
      </c>
      <c r="S240" s="21">
        <f t="shared" si="52"/>
        <v>0.16348173919978184</v>
      </c>
      <c r="T240" s="21">
        <f t="shared" si="52"/>
        <v>0.17216075047392476</v>
      </c>
      <c r="U240" s="21">
        <f t="shared" si="52"/>
        <v>0.16971658617908825</v>
      </c>
      <c r="V240" s="21">
        <f t="shared" si="52"/>
        <v>0.1671856469522604</v>
      </c>
      <c r="W240" s="21">
        <f t="shared" si="52"/>
        <v>0.16722697631169836</v>
      </c>
      <c r="X240" s="21">
        <f t="shared" si="52"/>
        <v>0.16463351670154946</v>
      </c>
      <c r="Y240" s="21">
        <f t="shared" si="52"/>
        <v>0.17469195370924523</v>
      </c>
      <c r="Z240" s="21">
        <f t="shared" si="52"/>
        <v>0.16938935251712733</v>
      </c>
      <c r="AA240" s="21">
        <f t="shared" si="52"/>
        <v>0.16351655905275658</v>
      </c>
      <c r="AB240" s="21">
        <f t="shared" si="52"/>
        <v>0.16992625467010564</v>
      </c>
      <c r="AC240" s="21">
        <f t="shared" si="52"/>
        <v>0.17296363142477411</v>
      </c>
      <c r="AD240" s="21">
        <f t="shared" si="52"/>
        <v>0.17356729498058443</v>
      </c>
      <c r="AE240" s="21">
        <f t="shared" si="52"/>
        <v>0.17825435280404281</v>
      </c>
    </row>
    <row r="241" spans="1:31" x14ac:dyDescent="0.2">
      <c r="A241" s="80" t="s">
        <v>466</v>
      </c>
      <c r="B241" s="4" t="s">
        <v>395</v>
      </c>
      <c r="C241" s="27">
        <v>5.6198094013948062E-3</v>
      </c>
      <c r="D241" s="27">
        <v>5.6714162726228803E-3</v>
      </c>
      <c r="E241" s="27">
        <v>5.947164883951952E-3</v>
      </c>
      <c r="F241" s="27">
        <v>6.2061524033343498E-3</v>
      </c>
      <c r="G241" s="27">
        <v>6.4547013348066279E-3</v>
      </c>
      <c r="H241" s="27">
        <v>6.6070314918427776E-3</v>
      </c>
      <c r="I241" s="27">
        <v>6.7979047927869138E-3</v>
      </c>
      <c r="J241" s="27">
        <v>7.4409092934507731E-3</v>
      </c>
      <c r="K241" s="27">
        <v>7.1111982611187733E-3</v>
      </c>
      <c r="L241" s="27">
        <v>6.7796067589393893E-3</v>
      </c>
      <c r="M241" s="27">
        <v>6.4461347869126211E-3</v>
      </c>
      <c r="N241" s="27">
        <v>6.1107823450384686E-3</v>
      </c>
      <c r="O241" s="27">
        <v>5.7735494333169294E-3</v>
      </c>
      <c r="P241" s="27">
        <v>5.4344360517480051E-3</v>
      </c>
      <c r="Q241" s="27">
        <v>5.0934422003316984E-3</v>
      </c>
      <c r="R241" s="27">
        <v>4.7505678790680066E-3</v>
      </c>
      <c r="S241" s="27">
        <v>4.4058130879569279E-3</v>
      </c>
      <c r="T241" s="27">
        <v>4.0591778269984669E-3</v>
      </c>
      <c r="U241" s="27">
        <v>3.9459355932828103E-3</v>
      </c>
      <c r="V241" s="27">
        <v>3.8320446881338543E-3</v>
      </c>
      <c r="W241" s="27">
        <v>3.717505111551599E-3</v>
      </c>
      <c r="X241" s="27">
        <v>3.602316863536043E-3</v>
      </c>
      <c r="Y241" s="27">
        <v>3.5193752814960452E-3</v>
      </c>
      <c r="Z241" s="27">
        <v>3.4359554701854887E-3</v>
      </c>
      <c r="AA241" s="27">
        <v>3.0844621151423024E-3</v>
      </c>
      <c r="AB241" s="27">
        <v>2.7311111735375156E-3</v>
      </c>
      <c r="AC241" s="27">
        <v>2.790751049193841E-3</v>
      </c>
      <c r="AD241" s="27">
        <v>2.8433700735043168E-3</v>
      </c>
      <c r="AE241" s="27">
        <v>2.8959890978147926E-3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1.4175806618842526E-3</v>
      </c>
      <c r="D243" s="27">
        <v>1.7910341239734892E-3</v>
      </c>
      <c r="E243" s="27">
        <v>2.2991633636878133E-3</v>
      </c>
      <c r="F243" s="27">
        <v>2.4774467074722287E-3</v>
      </c>
      <c r="G243" s="27">
        <v>2.9116012982155388E-3</v>
      </c>
      <c r="H243" s="27">
        <v>5.6148333517011513E-3</v>
      </c>
      <c r="I243" s="27">
        <v>7.322145175138994E-3</v>
      </c>
      <c r="J243" s="27">
        <v>1.0529350297176273E-2</v>
      </c>
      <c r="K243" s="27">
        <v>1.1776660890978429E-2</v>
      </c>
      <c r="L243" s="27">
        <v>1.5432662249465356E-2</v>
      </c>
      <c r="M243" s="27">
        <v>1.628022451060589E-2</v>
      </c>
      <c r="N243" s="27">
        <v>4.5278528988220955E-2</v>
      </c>
      <c r="O243" s="27">
        <v>5.1698591582524413E-2</v>
      </c>
      <c r="P243" s="27">
        <v>5.2643258929957991E-2</v>
      </c>
      <c r="Q243" s="27">
        <v>5.6459439756827517E-2</v>
      </c>
      <c r="R243" s="27">
        <v>6.4426424998304241E-2</v>
      </c>
      <c r="S243" s="27">
        <v>7.6040311391053508E-2</v>
      </c>
      <c r="T243" s="27">
        <v>8.2796071343926331E-2</v>
      </c>
      <c r="U243" s="27">
        <v>8.0429760193329286E-2</v>
      </c>
      <c r="V243" s="27">
        <v>7.7977322782174202E-2</v>
      </c>
      <c r="W243" s="27">
        <v>7.8097802628718196E-2</v>
      </c>
      <c r="X243" s="27">
        <v>8.0854288266584862E-2</v>
      </c>
      <c r="Y243" s="27">
        <v>8.942006614203489E-2</v>
      </c>
      <c r="Z243" s="27">
        <v>8.0066696618370389E-2</v>
      </c>
      <c r="AA243" s="27">
        <v>7.4531286651900008E-2</v>
      </c>
      <c r="AB243" s="27">
        <v>7.8039659496568117E-2</v>
      </c>
      <c r="AC243" s="27">
        <v>7.7762722661294567E-2</v>
      </c>
      <c r="AD243" s="27">
        <v>7.5059093478508698E-2</v>
      </c>
      <c r="AE243" s="27">
        <v>7.643885856337089E-2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4.7985252981364267E-2</v>
      </c>
      <c r="D244" s="21">
        <f t="shared" ref="D244:AE244" si="53">+D245+D246+D247+D248+D249+D250+D251</f>
        <v>5.0074021909842843E-2</v>
      </c>
      <c r="E244" s="21">
        <f t="shared" si="53"/>
        <v>5.2162790838321427E-2</v>
      </c>
      <c r="F244" s="21">
        <f t="shared" si="53"/>
        <v>5.4251559766799982E-2</v>
      </c>
      <c r="G244" s="21">
        <f t="shared" si="53"/>
        <v>5.6340328695278552E-2</v>
      </c>
      <c r="H244" s="21">
        <f t="shared" si="53"/>
        <v>5.8429097623757122E-2</v>
      </c>
      <c r="I244" s="21">
        <f t="shared" si="53"/>
        <v>6.0517866552235705E-2</v>
      </c>
      <c r="J244" s="21">
        <f t="shared" si="53"/>
        <v>6.2606635480714296E-2</v>
      </c>
      <c r="K244" s="21">
        <f t="shared" si="53"/>
        <v>6.4876522062942837E-2</v>
      </c>
      <c r="L244" s="21">
        <f t="shared" si="53"/>
        <v>6.7146408645171407E-2</v>
      </c>
      <c r="M244" s="21">
        <f t="shared" si="53"/>
        <v>6.9416295227399977E-2</v>
      </c>
      <c r="N244" s="21">
        <f t="shared" si="53"/>
        <v>7.168618180962856E-2</v>
      </c>
      <c r="O244" s="21">
        <f t="shared" si="53"/>
        <v>7.395606839185713E-2</v>
      </c>
      <c r="P244" s="21">
        <f t="shared" si="53"/>
        <v>7.6225954974085686E-2</v>
      </c>
      <c r="Q244" s="21">
        <f t="shared" si="53"/>
        <v>7.8495841556314283E-2</v>
      </c>
      <c r="R244" s="21">
        <f t="shared" si="53"/>
        <v>8.0765728138542839E-2</v>
      </c>
      <c r="S244" s="21">
        <f t="shared" si="53"/>
        <v>8.3035614720771408E-2</v>
      </c>
      <c r="T244" s="21">
        <f t="shared" si="53"/>
        <v>8.5305501302999978E-2</v>
      </c>
      <c r="U244" s="21">
        <f t="shared" si="53"/>
        <v>8.5340890392476165E-2</v>
      </c>
      <c r="V244" s="21">
        <f t="shared" si="53"/>
        <v>8.5376279481952366E-2</v>
      </c>
      <c r="W244" s="21">
        <f t="shared" si="53"/>
        <v>8.5411668571428567E-2</v>
      </c>
      <c r="X244" s="21">
        <f t="shared" si="53"/>
        <v>8.0176911571428561E-2</v>
      </c>
      <c r="Y244" s="21">
        <f t="shared" si="53"/>
        <v>8.1752512285714285E-2</v>
      </c>
      <c r="Z244" s="21">
        <f t="shared" si="53"/>
        <v>8.5886700428571439E-2</v>
      </c>
      <c r="AA244" s="21">
        <f t="shared" si="53"/>
        <v>8.590081028571428E-2</v>
      </c>
      <c r="AB244" s="21">
        <f t="shared" si="53"/>
        <v>8.9155483999999993E-2</v>
      </c>
      <c r="AC244" s="21">
        <f t="shared" si="53"/>
        <v>9.2410157714285693E-2</v>
      </c>
      <c r="AD244" s="21">
        <f t="shared" si="53"/>
        <v>9.566483142857142E-2</v>
      </c>
      <c r="AE244" s="21">
        <f t="shared" si="53"/>
        <v>9.8919505142857134E-2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4.7985252981364267E-2</v>
      </c>
      <c r="D249" s="27">
        <v>5.0074021909842843E-2</v>
      </c>
      <c r="E249" s="27">
        <v>5.2162790838321427E-2</v>
      </c>
      <c r="F249" s="27">
        <v>5.4251559766799982E-2</v>
      </c>
      <c r="G249" s="27">
        <v>5.6340328695278552E-2</v>
      </c>
      <c r="H249" s="27">
        <v>5.8429097623757122E-2</v>
      </c>
      <c r="I249" s="27">
        <v>6.0517866552235705E-2</v>
      </c>
      <c r="J249" s="27">
        <v>6.2606635480714296E-2</v>
      </c>
      <c r="K249" s="27">
        <v>6.4876522062942837E-2</v>
      </c>
      <c r="L249" s="27">
        <v>6.7146408645171407E-2</v>
      </c>
      <c r="M249" s="27">
        <v>6.9416295227399977E-2</v>
      </c>
      <c r="N249" s="27">
        <v>7.168618180962856E-2</v>
      </c>
      <c r="O249" s="27">
        <v>7.395606839185713E-2</v>
      </c>
      <c r="P249" s="27">
        <v>7.6225954974085686E-2</v>
      </c>
      <c r="Q249" s="27">
        <v>7.8495841556314283E-2</v>
      </c>
      <c r="R249" s="27">
        <v>8.0765728138542839E-2</v>
      </c>
      <c r="S249" s="27">
        <v>8.3035614720771408E-2</v>
      </c>
      <c r="T249" s="27">
        <v>8.5305501302999978E-2</v>
      </c>
      <c r="U249" s="27">
        <v>8.5340890392476165E-2</v>
      </c>
      <c r="V249" s="27">
        <v>8.5376279481952366E-2</v>
      </c>
      <c r="W249" s="27">
        <v>8.5411668571428567E-2</v>
      </c>
      <c r="X249" s="27">
        <v>8.0176911571428561E-2</v>
      </c>
      <c r="Y249" s="27">
        <v>8.1752512285714285E-2</v>
      </c>
      <c r="Z249" s="27">
        <v>8.5886700428571439E-2</v>
      </c>
      <c r="AA249" s="27">
        <v>8.590081028571428E-2</v>
      </c>
      <c r="AB249" s="27">
        <v>8.9155483999999993E-2</v>
      </c>
      <c r="AC249" s="27">
        <v>9.2410157714285693E-2</v>
      </c>
      <c r="AD249" s="27">
        <v>9.566483142857142E-2</v>
      </c>
      <c r="AE249" s="27">
        <v>9.8919505142857134E-2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4">+C253+C254++C255+C256</f>
        <v>0</v>
      </c>
      <c r="D252" s="21">
        <f t="shared" si="54"/>
        <v>0</v>
      </c>
      <c r="E252" s="21">
        <f t="shared" si="54"/>
        <v>0</v>
      </c>
      <c r="F252" s="21">
        <f t="shared" si="54"/>
        <v>0</v>
      </c>
      <c r="G252" s="21">
        <f t="shared" si="54"/>
        <v>0</v>
      </c>
      <c r="H252" s="21">
        <f t="shared" si="54"/>
        <v>0</v>
      </c>
      <c r="I252" s="21">
        <f t="shared" si="54"/>
        <v>0</v>
      </c>
      <c r="J252" s="21">
        <f t="shared" si="54"/>
        <v>0</v>
      </c>
      <c r="K252" s="21">
        <f t="shared" si="54"/>
        <v>0</v>
      </c>
      <c r="L252" s="21">
        <f t="shared" si="54"/>
        <v>0</v>
      </c>
      <c r="M252" s="21">
        <f t="shared" si="54"/>
        <v>0</v>
      </c>
      <c r="N252" s="21">
        <f t="shared" si="54"/>
        <v>0</v>
      </c>
      <c r="O252" s="21">
        <f t="shared" si="54"/>
        <v>0</v>
      </c>
      <c r="P252" s="21">
        <f t="shared" si="54"/>
        <v>0</v>
      </c>
      <c r="Q252" s="21">
        <f t="shared" si="54"/>
        <v>0</v>
      </c>
      <c r="R252" s="21">
        <f t="shared" si="54"/>
        <v>0</v>
      </c>
      <c r="S252" s="21">
        <f t="shared" si="54"/>
        <v>0</v>
      </c>
      <c r="T252" s="21">
        <f t="shared" si="54"/>
        <v>0</v>
      </c>
      <c r="U252" s="21">
        <f t="shared" si="54"/>
        <v>0</v>
      </c>
      <c r="V252" s="21">
        <f t="shared" si="54"/>
        <v>0</v>
      </c>
      <c r="W252" s="21">
        <f t="shared" si="54"/>
        <v>0</v>
      </c>
      <c r="X252" s="21">
        <f t="shared" si="54"/>
        <v>0</v>
      </c>
      <c r="Y252" s="21">
        <f t="shared" si="54"/>
        <v>0</v>
      </c>
      <c r="Z252" s="21">
        <f t="shared" si="54"/>
        <v>0</v>
      </c>
      <c r="AA252" s="21">
        <f t="shared" si="54"/>
        <v>0</v>
      </c>
      <c r="AB252" s="21">
        <f t="shared" si="54"/>
        <v>0</v>
      </c>
      <c r="AC252" s="21">
        <f t="shared" si="54"/>
        <v>0</v>
      </c>
      <c r="AD252" s="21">
        <f t="shared" si="54"/>
        <v>0</v>
      </c>
      <c r="AE252" s="21">
        <f t="shared" si="54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5">+C258+C269</f>
        <v>0.84137424925855675</v>
      </c>
      <c r="D257" s="21">
        <f t="shared" si="55"/>
        <v>0.86751155528376744</v>
      </c>
      <c r="E257" s="21">
        <f t="shared" si="55"/>
        <v>0.8985289576123423</v>
      </c>
      <c r="F257" s="21">
        <f t="shared" si="55"/>
        <v>0.94446592569439702</v>
      </c>
      <c r="G257" s="21">
        <f t="shared" si="55"/>
        <v>0.9847690722302439</v>
      </c>
      <c r="H257" s="21">
        <f t="shared" si="55"/>
        <v>1.0241664250653357</v>
      </c>
      <c r="I257" s="21">
        <f t="shared" si="55"/>
        <v>1.0451036627593382</v>
      </c>
      <c r="J257" s="21">
        <f t="shared" si="55"/>
        <v>1.0854140902236824</v>
      </c>
      <c r="K257" s="21">
        <f t="shared" si="55"/>
        <v>1.0722458590745418</v>
      </c>
      <c r="L257" s="21">
        <f t="shared" si="55"/>
        <v>1.1049926726505013</v>
      </c>
      <c r="M257" s="21">
        <f t="shared" si="55"/>
        <v>1.0631343906445703</v>
      </c>
      <c r="N257" s="21">
        <f t="shared" si="55"/>
        <v>1.0770332005209413</v>
      </c>
      <c r="O257" s="21">
        <f t="shared" si="55"/>
        <v>1.1153291509199785</v>
      </c>
      <c r="P257" s="21">
        <f t="shared" si="55"/>
        <v>1.0704042983899376</v>
      </c>
      <c r="Q257" s="21">
        <f t="shared" si="55"/>
        <v>1.156584034956522</v>
      </c>
      <c r="R257" s="21">
        <f t="shared" si="55"/>
        <v>1.1297636222152687</v>
      </c>
      <c r="S257" s="21">
        <f t="shared" si="55"/>
        <v>1.1689534126938659</v>
      </c>
      <c r="T257" s="21">
        <f t="shared" si="55"/>
        <v>1.2255737350437252</v>
      </c>
      <c r="U257" s="21">
        <f t="shared" si="55"/>
        <v>1.2494393390849756</v>
      </c>
      <c r="V257" s="21">
        <f t="shared" si="55"/>
        <v>1.2524683188905679</v>
      </c>
      <c r="W257" s="21">
        <f t="shared" si="55"/>
        <v>1.24093403746244</v>
      </c>
      <c r="X257" s="21">
        <f t="shared" si="55"/>
        <v>1.1316060306380042</v>
      </c>
      <c r="Y257" s="21">
        <f t="shared" si="55"/>
        <v>1.1028817208679509</v>
      </c>
      <c r="Z257" s="21">
        <f t="shared" si="55"/>
        <v>1.1020026075255211</v>
      </c>
      <c r="AA257" s="21">
        <f t="shared" si="55"/>
        <v>1.0839974126217935</v>
      </c>
      <c r="AB257" s="21">
        <f t="shared" si="55"/>
        <v>1.0937624287899006</v>
      </c>
      <c r="AC257" s="21">
        <f t="shared" si="55"/>
        <v>1.1215250411194309</v>
      </c>
      <c r="AD257" s="21">
        <f t="shared" si="55"/>
        <v>1.138811577302107</v>
      </c>
      <c r="AE257" s="21">
        <f t="shared" si="55"/>
        <v>1.171119629433055</v>
      </c>
    </row>
    <row r="258" spans="1:31" x14ac:dyDescent="0.2">
      <c r="A258" s="80" t="s">
        <v>488</v>
      </c>
      <c r="B258" s="4" t="s">
        <v>489</v>
      </c>
      <c r="C258" s="21">
        <f t="shared" ref="C258:AE258" si="56">+C259+C260+C264+C265+C266+C267+C268</f>
        <v>0.75782727293964403</v>
      </c>
      <c r="D258" s="21">
        <f t="shared" si="56"/>
        <v>0.78303641723964323</v>
      </c>
      <c r="E258" s="21">
        <f t="shared" si="56"/>
        <v>0.8098508368582481</v>
      </c>
      <c r="F258" s="21">
        <f t="shared" si="56"/>
        <v>0.85059291762671829</v>
      </c>
      <c r="G258" s="21">
        <f t="shared" si="56"/>
        <v>0.88775707927326653</v>
      </c>
      <c r="H258" s="21">
        <f t="shared" si="56"/>
        <v>0.92304083053967667</v>
      </c>
      <c r="I258" s="21">
        <f t="shared" si="56"/>
        <v>0.94012697254129618</v>
      </c>
      <c r="J258" s="21">
        <f t="shared" si="56"/>
        <v>0.97359721208485051</v>
      </c>
      <c r="K258" s="21">
        <f t="shared" si="56"/>
        <v>0.96103328397122534</v>
      </c>
      <c r="L258" s="21">
        <f t="shared" si="56"/>
        <v>0.9893424086659145</v>
      </c>
      <c r="M258" s="21">
        <f t="shared" si="56"/>
        <v>0.95053145843805598</v>
      </c>
      <c r="N258" s="21">
        <f t="shared" si="56"/>
        <v>0.95723167009710131</v>
      </c>
      <c r="O258" s="21">
        <f t="shared" si="56"/>
        <v>0.99017842022086078</v>
      </c>
      <c r="P258" s="21">
        <f t="shared" si="56"/>
        <v>0.94887597679837998</v>
      </c>
      <c r="Q258" s="21">
        <f t="shared" si="56"/>
        <v>1.0257456840941164</v>
      </c>
      <c r="R258" s="21">
        <f t="shared" si="56"/>
        <v>0.99931909954079223</v>
      </c>
      <c r="S258" s="21">
        <f t="shared" si="56"/>
        <v>1.031448111139758</v>
      </c>
      <c r="T258" s="21">
        <f t="shared" si="56"/>
        <v>1.0807513338717072</v>
      </c>
      <c r="U258" s="21">
        <f t="shared" si="56"/>
        <v>1.1033244008260803</v>
      </c>
      <c r="V258" s="21">
        <f t="shared" si="56"/>
        <v>1.1068195144208577</v>
      </c>
      <c r="W258" s="21">
        <f t="shared" si="56"/>
        <v>1.0965902538045504</v>
      </c>
      <c r="X258" s="21">
        <f t="shared" si="56"/>
        <v>0.99749542835733773</v>
      </c>
      <c r="Y258" s="21">
        <f t="shared" si="56"/>
        <v>0.96976435124559335</v>
      </c>
      <c r="Z258" s="21">
        <f t="shared" si="56"/>
        <v>0.97018889758013793</v>
      </c>
      <c r="AA258" s="21">
        <f t="shared" si="56"/>
        <v>0.95429600670803272</v>
      </c>
      <c r="AB258" s="21">
        <f t="shared" si="56"/>
        <v>0.96184626698787312</v>
      </c>
      <c r="AC258" s="21">
        <f t="shared" si="56"/>
        <v>0.98668313286569265</v>
      </c>
      <c r="AD258" s="21">
        <f t="shared" si="56"/>
        <v>1.0021610361945947</v>
      </c>
      <c r="AE258" s="21">
        <f t="shared" si="56"/>
        <v>1.0306457591098486</v>
      </c>
    </row>
    <row r="259" spans="1:31" x14ac:dyDescent="0.2">
      <c r="A259" s="80" t="s">
        <v>490</v>
      </c>
      <c r="B259" s="4" t="s">
        <v>491</v>
      </c>
      <c r="C259" s="27">
        <v>0.18842578278740657</v>
      </c>
      <c r="D259" s="27">
        <v>0.18018996719680497</v>
      </c>
      <c r="E259" s="27">
        <v>0.19898135911367626</v>
      </c>
      <c r="F259" s="27">
        <v>0.22319786878337794</v>
      </c>
      <c r="G259" s="27">
        <v>0.22344594349478042</v>
      </c>
      <c r="H259" s="27">
        <v>0.24599899150610013</v>
      </c>
      <c r="I259" s="27">
        <v>0.25591368601905701</v>
      </c>
      <c r="J259" s="27">
        <v>0.25213420359996974</v>
      </c>
      <c r="K259" s="27">
        <v>0.24474204105334052</v>
      </c>
      <c r="L259" s="27">
        <v>0.26785586095899339</v>
      </c>
      <c r="M259" s="27">
        <v>0.2305634674796643</v>
      </c>
      <c r="N259" s="27">
        <v>0.24769261789671013</v>
      </c>
      <c r="O259" s="27">
        <v>0.27126428442133549</v>
      </c>
      <c r="P259" s="27">
        <v>0.23220086694082451</v>
      </c>
      <c r="Q259" s="27">
        <v>0.29986646264419842</v>
      </c>
      <c r="R259" s="27">
        <v>0.25561893765917987</v>
      </c>
      <c r="S259" s="27">
        <v>0.27700746572974461</v>
      </c>
      <c r="T259" s="27">
        <v>0.32186964039023563</v>
      </c>
      <c r="U259" s="27">
        <v>0.35875530892427537</v>
      </c>
      <c r="V259" s="27">
        <v>0.37849289015451676</v>
      </c>
      <c r="W259" s="27">
        <v>0.37708134881295097</v>
      </c>
      <c r="X259" s="27">
        <v>0.30270901535497052</v>
      </c>
      <c r="Y259" s="27">
        <v>0.24054221536548812</v>
      </c>
      <c r="Z259" s="27">
        <v>0.25136610171363122</v>
      </c>
      <c r="AA259" s="27">
        <v>0.27699446314997267</v>
      </c>
      <c r="AB259" s="27">
        <v>0.28480932892539895</v>
      </c>
      <c r="AC259" s="27">
        <v>0.30125201864612855</v>
      </c>
      <c r="AD259" s="27">
        <v>0.31769470836685815</v>
      </c>
      <c r="AE259" s="27">
        <v>0.33413739808758769</v>
      </c>
    </row>
    <row r="260" spans="1:31" x14ac:dyDescent="0.2">
      <c r="A260" s="80" t="s">
        <v>492</v>
      </c>
      <c r="B260" s="4" t="s">
        <v>493</v>
      </c>
      <c r="C260" s="21">
        <f t="shared" ref="C260:AE260" si="57">+C261+C262+C263</f>
        <v>0.13956368239782072</v>
      </c>
      <c r="D260" s="21">
        <f t="shared" si="57"/>
        <v>0.14586668657774907</v>
      </c>
      <c r="E260" s="21">
        <f t="shared" si="57"/>
        <v>0.1531467851734572</v>
      </c>
      <c r="F260" s="21">
        <f t="shared" si="57"/>
        <v>0.15955438019520726</v>
      </c>
      <c r="G260" s="21">
        <f t="shared" si="57"/>
        <v>0.16657182879746846</v>
      </c>
      <c r="H260" s="21">
        <f t="shared" si="57"/>
        <v>0.17898706027248223</v>
      </c>
      <c r="I260" s="21">
        <f t="shared" si="57"/>
        <v>0.18902261444068508</v>
      </c>
      <c r="J260" s="21">
        <f t="shared" si="57"/>
        <v>0.20409970528315718</v>
      </c>
      <c r="K260" s="21">
        <f t="shared" si="57"/>
        <v>0.21195066670228538</v>
      </c>
      <c r="L260" s="21">
        <f t="shared" si="57"/>
        <v>0.22581798226213298</v>
      </c>
      <c r="M260" s="21">
        <f t="shared" si="57"/>
        <v>0.23265882730762216</v>
      </c>
      <c r="N260" s="21">
        <f t="shared" si="57"/>
        <v>0.30035332647649277</v>
      </c>
      <c r="O260" s="21">
        <f t="shared" si="57"/>
        <v>0.31976513969145121</v>
      </c>
      <c r="P260" s="21">
        <f t="shared" si="57"/>
        <v>0.32663405418282221</v>
      </c>
      <c r="Q260" s="21">
        <f t="shared" si="57"/>
        <v>0.34394195675326661</v>
      </c>
      <c r="R260" s="21">
        <f t="shared" si="57"/>
        <v>0.36871397984494741</v>
      </c>
      <c r="S260" s="21">
        <f t="shared" si="57"/>
        <v>0.40227840241089813</v>
      </c>
      <c r="T260" s="21">
        <f t="shared" si="57"/>
        <v>0.42491742474570443</v>
      </c>
      <c r="U260" s="21">
        <f t="shared" si="57"/>
        <v>0.41896474853620269</v>
      </c>
      <c r="V260" s="21">
        <f t="shared" si="57"/>
        <v>0.41280211638897635</v>
      </c>
      <c r="W260" s="21">
        <f t="shared" si="57"/>
        <v>0.41285444262794962</v>
      </c>
      <c r="X260" s="21">
        <f t="shared" si="57"/>
        <v>0.40609879970883445</v>
      </c>
      <c r="Y260" s="21">
        <f t="shared" si="57"/>
        <v>0.43049788769985226</v>
      </c>
      <c r="Z260" s="21">
        <f t="shared" si="57"/>
        <v>0.41799493513970676</v>
      </c>
      <c r="AA260" s="21">
        <f t="shared" si="57"/>
        <v>0.40393985744944289</v>
      </c>
      <c r="AB260" s="21">
        <f t="shared" si="57"/>
        <v>0.41985787898521826</v>
      </c>
      <c r="AC260" s="21">
        <f t="shared" si="57"/>
        <v>0.42779061253413225</v>
      </c>
      <c r="AD260" s="21">
        <f t="shared" si="57"/>
        <v>0.42951379009696861</v>
      </c>
      <c r="AE260" s="21">
        <f t="shared" si="57"/>
        <v>0.44115059580681615</v>
      </c>
    </row>
    <row r="261" spans="1:31" x14ac:dyDescent="0.2">
      <c r="A261" s="80" t="s">
        <v>494</v>
      </c>
      <c r="B261" s="4" t="s">
        <v>495</v>
      </c>
      <c r="C261" s="27">
        <v>0.13956368239782072</v>
      </c>
      <c r="D261" s="27">
        <v>0.14586668657774907</v>
      </c>
      <c r="E261" s="27">
        <v>0.1531467851734572</v>
      </c>
      <c r="F261" s="27">
        <v>0.15955438019520726</v>
      </c>
      <c r="G261" s="27">
        <v>0.16657182879746846</v>
      </c>
      <c r="H261" s="27">
        <v>0.17898706027248223</v>
      </c>
      <c r="I261" s="27">
        <v>0.18902261444068508</v>
      </c>
      <c r="J261" s="27">
        <v>0.20409970528315718</v>
      </c>
      <c r="K261" s="27">
        <v>0.21195066670228538</v>
      </c>
      <c r="L261" s="27">
        <v>0.22581798226213298</v>
      </c>
      <c r="M261" s="27">
        <v>0.23265882730762216</v>
      </c>
      <c r="N261" s="27">
        <v>0.30035332647649277</v>
      </c>
      <c r="O261" s="27">
        <v>0.31976513969145121</v>
      </c>
      <c r="P261" s="27">
        <v>0.32663405418282221</v>
      </c>
      <c r="Q261" s="27">
        <v>0.34394195675326661</v>
      </c>
      <c r="R261" s="27">
        <v>0.36871397984494741</v>
      </c>
      <c r="S261" s="27">
        <v>0.40227840241089813</v>
      </c>
      <c r="T261" s="27">
        <v>0.42491742474570443</v>
      </c>
      <c r="U261" s="27">
        <v>0.41896474853620269</v>
      </c>
      <c r="V261" s="27">
        <v>0.41280211638897635</v>
      </c>
      <c r="W261" s="27">
        <v>0.41285444262794962</v>
      </c>
      <c r="X261" s="27">
        <v>0.40609879970883445</v>
      </c>
      <c r="Y261" s="27">
        <v>0.43049788769985226</v>
      </c>
      <c r="Z261" s="27">
        <v>0.41799493513970676</v>
      </c>
      <c r="AA261" s="27">
        <v>0.40393985744944289</v>
      </c>
      <c r="AB261" s="27">
        <v>0.41985787898521826</v>
      </c>
      <c r="AC261" s="27">
        <v>0.42779061253413225</v>
      </c>
      <c r="AD261" s="27">
        <v>0.42951379009696861</v>
      </c>
      <c r="AE261" s="27">
        <v>0.44115059580681615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0.30305553630036747</v>
      </c>
      <c r="D264" s="27">
        <v>0.30993312567266129</v>
      </c>
      <c r="E264" s="27">
        <v>0.32052291433233071</v>
      </c>
      <c r="F264" s="27">
        <v>0.33593343428973998</v>
      </c>
      <c r="G264" s="27">
        <v>0.35267946756684571</v>
      </c>
      <c r="H264" s="27">
        <v>0.34948928493853904</v>
      </c>
      <c r="I264" s="27">
        <v>0.35973830080221819</v>
      </c>
      <c r="J264" s="27">
        <v>0.39518984434846383</v>
      </c>
      <c r="K264" s="27">
        <v>0.38199461414661762</v>
      </c>
      <c r="L264" s="27">
        <v>0.37668061237890854</v>
      </c>
      <c r="M264" s="27">
        <v>0.37097555843146968</v>
      </c>
      <c r="N264" s="27">
        <v>0.29160095229487581</v>
      </c>
      <c r="O264" s="27">
        <v>0.2838552225380469</v>
      </c>
      <c r="P264" s="27">
        <v>0.27411428040514862</v>
      </c>
      <c r="Q264" s="27">
        <v>0.2660907327143035</v>
      </c>
      <c r="R264" s="27">
        <v>0.2580134900816034</v>
      </c>
      <c r="S264" s="27">
        <v>0.24126146612038712</v>
      </c>
      <c r="T264" s="27">
        <v>0.22544980341432097</v>
      </c>
      <c r="U264" s="27">
        <v>0.21418404272412153</v>
      </c>
      <c r="V264" s="27">
        <v>0.20289957245254761</v>
      </c>
      <c r="W264" s="27">
        <v>0.19194543775402492</v>
      </c>
      <c r="X264" s="27">
        <v>0.1798081739583825</v>
      </c>
      <c r="Y264" s="27">
        <v>0.18555540206311855</v>
      </c>
      <c r="Z264" s="27">
        <v>0.18901175474590032</v>
      </c>
      <c r="AA264" s="27">
        <v>0.17295597403847396</v>
      </c>
      <c r="AB264" s="27">
        <v>0.15803808973877498</v>
      </c>
      <c r="AC264" s="27">
        <v>0.15632600390186835</v>
      </c>
      <c r="AD264" s="27">
        <v>0.15585578081718177</v>
      </c>
      <c r="AE264" s="27">
        <v>0.15570526505767252</v>
      </c>
    </row>
    <row r="265" spans="1:31" x14ac:dyDescent="0.2">
      <c r="A265" s="80" t="s">
        <v>502</v>
      </c>
      <c r="B265" s="4" t="s">
        <v>503</v>
      </c>
      <c r="C265" s="27">
        <v>0.12678227145404919</v>
      </c>
      <c r="D265" s="27">
        <v>0.14704663779242791</v>
      </c>
      <c r="E265" s="27">
        <v>0.13719977823878393</v>
      </c>
      <c r="F265" s="27">
        <v>0.13190723435839311</v>
      </c>
      <c r="G265" s="27">
        <v>0.14505983941417205</v>
      </c>
      <c r="H265" s="27">
        <v>0.14856549382255518</v>
      </c>
      <c r="I265" s="27">
        <v>0.1354523712793359</v>
      </c>
      <c r="J265" s="27">
        <v>0.12217345885325979</v>
      </c>
      <c r="K265" s="27">
        <v>0.12234596206898185</v>
      </c>
      <c r="L265" s="27">
        <v>0.11898795306587966</v>
      </c>
      <c r="M265" s="27">
        <v>0.11633360521929977</v>
      </c>
      <c r="N265" s="27">
        <v>0.11758477342902264</v>
      </c>
      <c r="O265" s="27">
        <v>0.11529377357002726</v>
      </c>
      <c r="P265" s="27">
        <v>0.11592677526958464</v>
      </c>
      <c r="Q265" s="27">
        <v>0.11584653198234779</v>
      </c>
      <c r="R265" s="27">
        <v>0.11697269195506167</v>
      </c>
      <c r="S265" s="27">
        <v>0.11090077687872815</v>
      </c>
      <c r="T265" s="27">
        <v>0.10851446532144622</v>
      </c>
      <c r="U265" s="27">
        <v>0.11142030064148077</v>
      </c>
      <c r="V265" s="27">
        <v>0.11262493542481686</v>
      </c>
      <c r="W265" s="27">
        <v>0.11470902460962476</v>
      </c>
      <c r="X265" s="27">
        <v>0.10887943933515029</v>
      </c>
      <c r="Y265" s="27">
        <v>0.11316884611713456</v>
      </c>
      <c r="Z265" s="27">
        <v>0.11181610598089967</v>
      </c>
      <c r="AA265" s="27">
        <v>0.10040571207014315</v>
      </c>
      <c r="AB265" s="27">
        <v>9.9140969338480878E-2</v>
      </c>
      <c r="AC265" s="27">
        <v>0.10131449778356348</v>
      </c>
      <c r="AD265" s="27">
        <v>9.9096756913586256E-2</v>
      </c>
      <c r="AE265" s="27">
        <v>9.9652500157772203E-2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58">+C270+C277</f>
        <v>8.354697631891278E-2</v>
      </c>
      <c r="D269" s="21">
        <f t="shared" si="58"/>
        <v>8.4475138044124237E-2</v>
      </c>
      <c r="E269" s="21">
        <f t="shared" si="58"/>
        <v>8.8678120754094147E-2</v>
      </c>
      <c r="F269" s="21">
        <f t="shared" si="58"/>
        <v>9.3873008067678718E-2</v>
      </c>
      <c r="G269" s="21">
        <f t="shared" si="58"/>
        <v>9.7011992956977378E-2</v>
      </c>
      <c r="H269" s="21">
        <f t="shared" si="58"/>
        <v>0.10112559452565908</v>
      </c>
      <c r="I269" s="21">
        <f t="shared" si="58"/>
        <v>0.10497669021804193</v>
      </c>
      <c r="J269" s="21">
        <f t="shared" si="58"/>
        <v>0.11181687813883193</v>
      </c>
      <c r="K269" s="21">
        <f t="shared" si="58"/>
        <v>0.11121257510331645</v>
      </c>
      <c r="L269" s="21">
        <f t="shared" si="58"/>
        <v>0.1156502639845868</v>
      </c>
      <c r="M269" s="21">
        <f t="shared" si="58"/>
        <v>0.11260293220651427</v>
      </c>
      <c r="N269" s="21">
        <f t="shared" si="58"/>
        <v>0.11980153042383999</v>
      </c>
      <c r="O269" s="21">
        <f t="shared" si="58"/>
        <v>0.12515073069911778</v>
      </c>
      <c r="P269" s="21">
        <f t="shared" si="58"/>
        <v>0.12152832159155749</v>
      </c>
      <c r="Q269" s="21">
        <f t="shared" si="58"/>
        <v>0.13083835086240567</v>
      </c>
      <c r="R269" s="21">
        <f t="shared" si="58"/>
        <v>0.13044452267447637</v>
      </c>
      <c r="S269" s="21">
        <f t="shared" si="58"/>
        <v>0.13750530155410781</v>
      </c>
      <c r="T269" s="21">
        <f t="shared" si="58"/>
        <v>0.144822401172018</v>
      </c>
      <c r="U269" s="21">
        <f t="shared" si="58"/>
        <v>0.14611493825889524</v>
      </c>
      <c r="V269" s="21">
        <f t="shared" si="58"/>
        <v>0.14564880446971026</v>
      </c>
      <c r="W269" s="21">
        <f t="shared" si="58"/>
        <v>0.14434378365788969</v>
      </c>
      <c r="X269" s="21">
        <f t="shared" si="58"/>
        <v>0.13411060228066654</v>
      </c>
      <c r="Y269" s="21">
        <f t="shared" si="58"/>
        <v>0.1331173696223576</v>
      </c>
      <c r="Z269" s="21">
        <f t="shared" si="58"/>
        <v>0.13181370994538316</v>
      </c>
      <c r="AA269" s="21">
        <f t="shared" si="58"/>
        <v>0.12970140591376081</v>
      </c>
      <c r="AB269" s="21">
        <f t="shared" si="58"/>
        <v>0.1319161618020275</v>
      </c>
      <c r="AC269" s="21">
        <f t="shared" si="58"/>
        <v>0.13484190825373812</v>
      </c>
      <c r="AD269" s="21">
        <f t="shared" si="58"/>
        <v>0.13665054110751235</v>
      </c>
      <c r="AE269" s="21">
        <f t="shared" si="58"/>
        <v>0.14047387032320655</v>
      </c>
    </row>
    <row r="270" spans="1:31" x14ac:dyDescent="0.2">
      <c r="A270" s="80" t="s">
        <v>511</v>
      </c>
      <c r="B270" s="4" t="s">
        <v>512</v>
      </c>
      <c r="C270" s="21">
        <f t="shared" ref="C270:AE270" si="59">+C271+C272+C276</f>
        <v>8.354697631891278E-2</v>
      </c>
      <c r="D270" s="21">
        <f t="shared" si="59"/>
        <v>8.4475138044124237E-2</v>
      </c>
      <c r="E270" s="21">
        <f t="shared" si="59"/>
        <v>8.8678120754094147E-2</v>
      </c>
      <c r="F270" s="21">
        <f t="shared" si="59"/>
        <v>9.3873008067678718E-2</v>
      </c>
      <c r="G270" s="21">
        <f t="shared" si="59"/>
        <v>9.7011992956977378E-2</v>
      </c>
      <c r="H270" s="21">
        <f t="shared" si="59"/>
        <v>0.10112559452565908</v>
      </c>
      <c r="I270" s="21">
        <f t="shared" si="59"/>
        <v>0.10497669021804193</v>
      </c>
      <c r="J270" s="21">
        <f t="shared" si="59"/>
        <v>0.11181687813883193</v>
      </c>
      <c r="K270" s="21">
        <f t="shared" si="59"/>
        <v>0.11121257510331645</v>
      </c>
      <c r="L270" s="21">
        <f t="shared" si="59"/>
        <v>0.1156502639845868</v>
      </c>
      <c r="M270" s="21">
        <f t="shared" si="59"/>
        <v>0.11260293220651427</v>
      </c>
      <c r="N270" s="21">
        <f t="shared" si="59"/>
        <v>0.11980153042383999</v>
      </c>
      <c r="O270" s="21">
        <f t="shared" si="59"/>
        <v>0.12515073069911778</v>
      </c>
      <c r="P270" s="21">
        <f t="shared" si="59"/>
        <v>0.12152832159155749</v>
      </c>
      <c r="Q270" s="21">
        <f t="shared" si="59"/>
        <v>0.13083835086240567</v>
      </c>
      <c r="R270" s="21">
        <f t="shared" si="59"/>
        <v>0.13044452267447637</v>
      </c>
      <c r="S270" s="21">
        <f t="shared" si="59"/>
        <v>0.13750530155410781</v>
      </c>
      <c r="T270" s="21">
        <f t="shared" si="59"/>
        <v>0.144822401172018</v>
      </c>
      <c r="U270" s="21">
        <f t="shared" si="59"/>
        <v>0.14611493825889524</v>
      </c>
      <c r="V270" s="21">
        <f t="shared" si="59"/>
        <v>0.14564880446971026</v>
      </c>
      <c r="W270" s="21">
        <f t="shared" si="59"/>
        <v>0.14434378365788969</v>
      </c>
      <c r="X270" s="21">
        <f t="shared" si="59"/>
        <v>0.13411060228066654</v>
      </c>
      <c r="Y270" s="21">
        <f t="shared" si="59"/>
        <v>0.1331173696223576</v>
      </c>
      <c r="Z270" s="21">
        <f t="shared" si="59"/>
        <v>0.13181370994538316</v>
      </c>
      <c r="AA270" s="21">
        <f t="shared" si="59"/>
        <v>0.12970140591376081</v>
      </c>
      <c r="AB270" s="21">
        <f t="shared" si="59"/>
        <v>0.1319161618020275</v>
      </c>
      <c r="AC270" s="21">
        <f t="shared" si="59"/>
        <v>0.13484190825373812</v>
      </c>
      <c r="AD270" s="21">
        <f t="shared" si="59"/>
        <v>0.13665054110751235</v>
      </c>
      <c r="AE270" s="21">
        <f t="shared" si="59"/>
        <v>0.14047387032320655</v>
      </c>
    </row>
    <row r="271" spans="1:31" x14ac:dyDescent="0.2">
      <c r="A271" s="80" t="s">
        <v>513</v>
      </c>
      <c r="B271" s="4" t="s">
        <v>491</v>
      </c>
      <c r="C271" s="27">
        <v>1.8842578278740661E-2</v>
      </c>
      <c r="D271" s="27">
        <v>1.8018996719680495E-2</v>
      </c>
      <c r="E271" s="27">
        <v>1.9898135911367631E-2</v>
      </c>
      <c r="F271" s="27">
        <v>2.2319786878337796E-2</v>
      </c>
      <c r="G271" s="27">
        <v>2.2344594349478039E-2</v>
      </c>
      <c r="H271" s="27">
        <v>2.4599899150610012E-2</v>
      </c>
      <c r="I271" s="27">
        <v>2.5591368601905706E-2</v>
      </c>
      <c r="J271" s="27">
        <v>2.5213420359996977E-2</v>
      </c>
      <c r="K271" s="27">
        <v>2.4474204105334053E-2</v>
      </c>
      <c r="L271" s="27">
        <v>2.6785586095899334E-2</v>
      </c>
      <c r="M271" s="27">
        <v>2.3056346747966437E-2</v>
      </c>
      <c r="N271" s="27">
        <v>2.4769261789671006E-2</v>
      </c>
      <c r="O271" s="27">
        <v>2.712642844213355E-2</v>
      </c>
      <c r="P271" s="27">
        <v>2.3220086694082456E-2</v>
      </c>
      <c r="Q271" s="27">
        <v>2.9986646264419842E-2</v>
      </c>
      <c r="R271" s="27">
        <v>2.5561893765917991E-2</v>
      </c>
      <c r="S271" s="27">
        <v>2.7700746572974465E-2</v>
      </c>
      <c r="T271" s="27">
        <v>3.2186964039023561E-2</v>
      </c>
      <c r="U271" s="27">
        <v>3.5875530892427537E-2</v>
      </c>
      <c r="V271" s="27">
        <v>3.7849289015451669E-2</v>
      </c>
      <c r="W271" s="27">
        <v>3.7708134881295097E-2</v>
      </c>
      <c r="X271" s="27">
        <v>3.0270901535497059E-2</v>
      </c>
      <c r="Y271" s="27">
        <v>2.4054221536548816E-2</v>
      </c>
      <c r="Z271" s="27">
        <v>2.5136610171363122E-2</v>
      </c>
      <c r="AA271" s="27">
        <v>2.769944631499727E-2</v>
      </c>
      <c r="AB271" s="27">
        <v>2.84809328925399E-2</v>
      </c>
      <c r="AC271" s="27">
        <v>3.0125201864612858E-2</v>
      </c>
      <c r="AD271" s="27">
        <v>3.1769470836685812E-2</v>
      </c>
      <c r="AE271" s="27">
        <v>3.3413739808758773E-2</v>
      </c>
    </row>
    <row r="272" spans="1:31" x14ac:dyDescent="0.2">
      <c r="A272" s="80" t="s">
        <v>514</v>
      </c>
      <c r="B272" s="4" t="s">
        <v>493</v>
      </c>
      <c r="C272" s="21">
        <f t="shared" ref="C272:AE272" si="60">+C273+C274+C275</f>
        <v>2.7912736479564149E-2</v>
      </c>
      <c r="D272" s="21">
        <f t="shared" si="60"/>
        <v>2.9173337315549816E-2</v>
      </c>
      <c r="E272" s="21">
        <f t="shared" si="60"/>
        <v>3.0629357034691444E-2</v>
      </c>
      <c r="F272" s="21">
        <f t="shared" si="60"/>
        <v>3.1910876039041455E-2</v>
      </c>
      <c r="G272" s="21">
        <f t="shared" si="60"/>
        <v>3.3314365759493689E-2</v>
      </c>
      <c r="H272" s="21">
        <f t="shared" si="60"/>
        <v>3.5797412054496443E-2</v>
      </c>
      <c r="I272" s="21">
        <f t="shared" si="60"/>
        <v>3.7804522888137015E-2</v>
      </c>
      <c r="J272" s="21">
        <f t="shared" si="60"/>
        <v>4.0819941056631441E-2</v>
      </c>
      <c r="K272" s="21">
        <f t="shared" si="60"/>
        <v>4.2390133340457076E-2</v>
      </c>
      <c r="L272" s="21">
        <f t="shared" si="60"/>
        <v>4.5163596452426603E-2</v>
      </c>
      <c r="M272" s="21">
        <f t="shared" si="60"/>
        <v>4.6531765461524426E-2</v>
      </c>
      <c r="N272" s="21">
        <f t="shared" si="60"/>
        <v>6.0070665295298545E-2</v>
      </c>
      <c r="O272" s="21">
        <f t="shared" si="60"/>
        <v>6.3953027938290247E-2</v>
      </c>
      <c r="P272" s="21">
        <f t="shared" si="60"/>
        <v>6.5326810836564456E-2</v>
      </c>
      <c r="Q272" s="21">
        <f t="shared" si="60"/>
        <v>6.878839135065333E-2</v>
      </c>
      <c r="R272" s="21">
        <f t="shared" si="60"/>
        <v>7.3742795968989472E-2</v>
      </c>
      <c r="S272" s="21">
        <f t="shared" si="60"/>
        <v>8.0455680482179631E-2</v>
      </c>
      <c r="T272" s="21">
        <f t="shared" si="60"/>
        <v>8.4983484949140903E-2</v>
      </c>
      <c r="U272" s="21">
        <f t="shared" si="60"/>
        <v>8.3792949707240549E-2</v>
      </c>
      <c r="V272" s="21">
        <f t="shared" si="60"/>
        <v>8.2560423277795267E-2</v>
      </c>
      <c r="W272" s="21">
        <f t="shared" si="60"/>
        <v>8.2570888525589942E-2</v>
      </c>
      <c r="X272" s="21">
        <f t="shared" si="60"/>
        <v>8.1219759941766903E-2</v>
      </c>
      <c r="Y272" s="21">
        <f t="shared" si="60"/>
        <v>8.609957753997044E-2</v>
      </c>
      <c r="Z272" s="21">
        <f t="shared" si="60"/>
        <v>8.3598987027941357E-2</v>
      </c>
      <c r="AA272" s="21">
        <f t="shared" si="60"/>
        <v>8.0787971489888602E-2</v>
      </c>
      <c r="AB272" s="21">
        <f t="shared" si="60"/>
        <v>8.397157579704366E-2</v>
      </c>
      <c r="AC272" s="21">
        <f t="shared" si="60"/>
        <v>8.5558122506826456E-2</v>
      </c>
      <c r="AD272" s="21">
        <f t="shared" si="60"/>
        <v>8.5902758019393732E-2</v>
      </c>
      <c r="AE272" s="21">
        <f t="shared" si="60"/>
        <v>8.8230119161363238E-2</v>
      </c>
    </row>
    <row r="273" spans="1:31" x14ac:dyDescent="0.2">
      <c r="A273" s="80" t="s">
        <v>515</v>
      </c>
      <c r="B273" s="4" t="s">
        <v>495</v>
      </c>
      <c r="C273" s="27">
        <v>2.7912736479564149E-2</v>
      </c>
      <c r="D273" s="27">
        <v>2.9173337315549816E-2</v>
      </c>
      <c r="E273" s="27">
        <v>3.0629357034691444E-2</v>
      </c>
      <c r="F273" s="27">
        <v>3.1910876039041455E-2</v>
      </c>
      <c r="G273" s="27">
        <v>3.3314365759493689E-2</v>
      </c>
      <c r="H273" s="27">
        <v>3.5797412054496443E-2</v>
      </c>
      <c r="I273" s="27">
        <v>3.7804522888137015E-2</v>
      </c>
      <c r="J273" s="27">
        <v>4.0819941056631441E-2</v>
      </c>
      <c r="K273" s="27">
        <v>4.2390133340457076E-2</v>
      </c>
      <c r="L273" s="27">
        <v>4.5163596452426603E-2</v>
      </c>
      <c r="M273" s="27">
        <v>4.6531765461524426E-2</v>
      </c>
      <c r="N273" s="27">
        <v>6.0070665295298545E-2</v>
      </c>
      <c r="O273" s="27">
        <v>6.3953027938290247E-2</v>
      </c>
      <c r="P273" s="27">
        <v>6.5326810836564456E-2</v>
      </c>
      <c r="Q273" s="27">
        <v>6.878839135065333E-2</v>
      </c>
      <c r="R273" s="27">
        <v>7.3742795968989472E-2</v>
      </c>
      <c r="S273" s="27">
        <v>8.0455680482179631E-2</v>
      </c>
      <c r="T273" s="27">
        <v>8.4983484949140903E-2</v>
      </c>
      <c r="U273" s="27">
        <v>8.3792949707240549E-2</v>
      </c>
      <c r="V273" s="27">
        <v>8.2560423277795267E-2</v>
      </c>
      <c r="W273" s="27">
        <v>8.2570888525589942E-2</v>
      </c>
      <c r="X273" s="27">
        <v>8.1219759941766903E-2</v>
      </c>
      <c r="Y273" s="27">
        <v>8.609957753997044E-2</v>
      </c>
      <c r="Z273" s="27">
        <v>8.3598987027941357E-2</v>
      </c>
      <c r="AA273" s="27">
        <v>8.0787971489888602E-2</v>
      </c>
      <c r="AB273" s="27">
        <v>8.397157579704366E-2</v>
      </c>
      <c r="AC273" s="27">
        <v>8.5558122506826456E-2</v>
      </c>
      <c r="AD273" s="27">
        <v>8.5902758019393732E-2</v>
      </c>
      <c r="AE273" s="27">
        <v>8.8230119161363238E-2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3.6791661560607973E-2</v>
      </c>
      <c r="D276" s="27">
        <v>3.7282804008893923E-2</v>
      </c>
      <c r="E276" s="27">
        <v>3.8150627808035076E-2</v>
      </c>
      <c r="F276" s="27">
        <v>3.9642345150299463E-2</v>
      </c>
      <c r="G276" s="27">
        <v>4.1353032848005643E-2</v>
      </c>
      <c r="H276" s="27">
        <v>4.072828332055263E-2</v>
      </c>
      <c r="I276" s="27">
        <v>4.1580798727999198E-2</v>
      </c>
      <c r="J276" s="27">
        <v>4.5783516722203522E-2</v>
      </c>
      <c r="K276" s="27">
        <v>4.4348237657525331E-2</v>
      </c>
      <c r="L276" s="27">
        <v>4.3701081436260857E-2</v>
      </c>
      <c r="M276" s="27">
        <v>4.3014819997023397E-2</v>
      </c>
      <c r="N276" s="27">
        <v>3.4961603338870439E-2</v>
      </c>
      <c r="O276" s="27">
        <v>3.407127431869398E-2</v>
      </c>
      <c r="P276" s="27">
        <v>3.2981424060910584E-2</v>
      </c>
      <c r="Q276" s="27">
        <v>3.2063313247332491E-2</v>
      </c>
      <c r="R276" s="27">
        <v>3.1139832939568911E-2</v>
      </c>
      <c r="S276" s="27">
        <v>2.9348874498953716E-2</v>
      </c>
      <c r="T276" s="27">
        <v>2.765195218385353E-2</v>
      </c>
      <c r="U276" s="27">
        <v>2.6446457659227162E-2</v>
      </c>
      <c r="V276" s="27">
        <v>2.5239092176463345E-2</v>
      </c>
      <c r="W276" s="27">
        <v>2.4064760251004656E-2</v>
      </c>
      <c r="X276" s="27">
        <v>2.2619940803402579E-2</v>
      </c>
      <c r="Y276" s="27">
        <v>2.2963570545838339E-2</v>
      </c>
      <c r="Z276" s="27">
        <v>2.3078112746078676E-2</v>
      </c>
      <c r="AA276" s="27">
        <v>2.121398810887494E-2</v>
      </c>
      <c r="AB276" s="27">
        <v>1.9463653112443951E-2</v>
      </c>
      <c r="AC276" s="27">
        <v>1.91585838822988E-2</v>
      </c>
      <c r="AD276" s="27">
        <v>1.8978312251432799E-2</v>
      </c>
      <c r="AE276" s="27">
        <v>1.8830011353084538E-2</v>
      </c>
    </row>
    <row r="277" spans="1:31" x14ac:dyDescent="0.2">
      <c r="A277" s="80" t="s">
        <v>520</v>
      </c>
      <c r="B277" s="4" t="s">
        <v>521</v>
      </c>
      <c r="C277" s="21">
        <f t="shared" ref="C277:AE277" si="61">+C278+C279+C283+C284+C285</f>
        <v>0</v>
      </c>
      <c r="D277" s="21">
        <f t="shared" si="61"/>
        <v>0</v>
      </c>
      <c r="E277" s="21">
        <f t="shared" si="61"/>
        <v>0</v>
      </c>
      <c r="F277" s="21">
        <f t="shared" si="61"/>
        <v>0</v>
      </c>
      <c r="G277" s="21">
        <f t="shared" si="61"/>
        <v>0</v>
      </c>
      <c r="H277" s="21">
        <f t="shared" si="61"/>
        <v>0</v>
      </c>
      <c r="I277" s="21">
        <f t="shared" si="61"/>
        <v>0</v>
      </c>
      <c r="J277" s="21">
        <f t="shared" si="61"/>
        <v>0</v>
      </c>
      <c r="K277" s="21">
        <f t="shared" si="61"/>
        <v>0</v>
      </c>
      <c r="L277" s="21">
        <f t="shared" si="61"/>
        <v>0</v>
      </c>
      <c r="M277" s="21">
        <f t="shared" si="61"/>
        <v>0</v>
      </c>
      <c r="N277" s="21">
        <f t="shared" si="61"/>
        <v>0</v>
      </c>
      <c r="O277" s="21">
        <f t="shared" si="61"/>
        <v>0</v>
      </c>
      <c r="P277" s="21">
        <f t="shared" si="61"/>
        <v>0</v>
      </c>
      <c r="Q277" s="21">
        <f t="shared" si="61"/>
        <v>0</v>
      </c>
      <c r="R277" s="21">
        <f t="shared" si="61"/>
        <v>0</v>
      </c>
      <c r="S277" s="21">
        <f t="shared" si="61"/>
        <v>0</v>
      </c>
      <c r="T277" s="21">
        <f t="shared" si="61"/>
        <v>0</v>
      </c>
      <c r="U277" s="21">
        <f t="shared" si="61"/>
        <v>0</v>
      </c>
      <c r="V277" s="21">
        <f t="shared" si="61"/>
        <v>0</v>
      </c>
      <c r="W277" s="21">
        <f t="shared" si="61"/>
        <v>0</v>
      </c>
      <c r="X277" s="21">
        <f t="shared" si="61"/>
        <v>0</v>
      </c>
      <c r="Y277" s="21">
        <f t="shared" si="61"/>
        <v>0</v>
      </c>
      <c r="Z277" s="21">
        <f t="shared" si="61"/>
        <v>0</v>
      </c>
      <c r="AA277" s="21">
        <f t="shared" si="61"/>
        <v>0</v>
      </c>
      <c r="AB277" s="21">
        <f t="shared" si="61"/>
        <v>0</v>
      </c>
      <c r="AC277" s="21">
        <f t="shared" si="61"/>
        <v>0</v>
      </c>
      <c r="AD277" s="21">
        <f t="shared" si="61"/>
        <v>0</v>
      </c>
      <c r="AE277" s="21">
        <f t="shared" si="61"/>
        <v>0</v>
      </c>
    </row>
    <row r="278" spans="1:31" x14ac:dyDescent="0.2">
      <c r="A278" s="80" t="s">
        <v>522</v>
      </c>
      <c r="B278" s="4" t="s">
        <v>491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</row>
    <row r="279" spans="1:31" x14ac:dyDescent="0.2">
      <c r="A279" s="80" t="s">
        <v>523</v>
      </c>
      <c r="B279" s="4" t="s">
        <v>493</v>
      </c>
      <c r="C279" s="21">
        <f t="shared" ref="C279:AE279" si="62">+C280+C281+C282</f>
        <v>0</v>
      </c>
      <c r="D279" s="21">
        <f t="shared" si="62"/>
        <v>0</v>
      </c>
      <c r="E279" s="21">
        <f t="shared" si="62"/>
        <v>0</v>
      </c>
      <c r="F279" s="21">
        <f t="shared" si="62"/>
        <v>0</v>
      </c>
      <c r="G279" s="21">
        <f t="shared" si="62"/>
        <v>0</v>
      </c>
      <c r="H279" s="21">
        <f t="shared" si="62"/>
        <v>0</v>
      </c>
      <c r="I279" s="21">
        <f t="shared" si="62"/>
        <v>0</v>
      </c>
      <c r="J279" s="21">
        <f t="shared" si="62"/>
        <v>0</v>
      </c>
      <c r="K279" s="21">
        <f t="shared" si="62"/>
        <v>0</v>
      </c>
      <c r="L279" s="21">
        <f t="shared" si="62"/>
        <v>0</v>
      </c>
      <c r="M279" s="21">
        <f t="shared" si="62"/>
        <v>0</v>
      </c>
      <c r="N279" s="21">
        <f t="shared" si="62"/>
        <v>0</v>
      </c>
      <c r="O279" s="21">
        <f t="shared" si="62"/>
        <v>0</v>
      </c>
      <c r="P279" s="21">
        <f t="shared" si="62"/>
        <v>0</v>
      </c>
      <c r="Q279" s="21">
        <f t="shared" si="62"/>
        <v>0</v>
      </c>
      <c r="R279" s="21">
        <f t="shared" si="62"/>
        <v>0</v>
      </c>
      <c r="S279" s="21">
        <f t="shared" si="62"/>
        <v>0</v>
      </c>
      <c r="T279" s="21">
        <f t="shared" si="62"/>
        <v>0</v>
      </c>
      <c r="U279" s="21">
        <f t="shared" si="62"/>
        <v>0</v>
      </c>
      <c r="V279" s="21">
        <f t="shared" si="62"/>
        <v>0</v>
      </c>
      <c r="W279" s="21">
        <f t="shared" si="62"/>
        <v>0</v>
      </c>
      <c r="X279" s="21">
        <f t="shared" si="62"/>
        <v>0</v>
      </c>
      <c r="Y279" s="21">
        <f t="shared" si="62"/>
        <v>0</v>
      </c>
      <c r="Z279" s="21">
        <f t="shared" si="62"/>
        <v>0</v>
      </c>
      <c r="AA279" s="21">
        <f t="shared" si="62"/>
        <v>0</v>
      </c>
      <c r="AB279" s="21">
        <f t="shared" si="62"/>
        <v>0</v>
      </c>
      <c r="AC279" s="21">
        <f t="shared" si="62"/>
        <v>0</v>
      </c>
      <c r="AD279" s="21">
        <f t="shared" si="62"/>
        <v>0</v>
      </c>
      <c r="AE279" s="21">
        <f t="shared" si="62"/>
        <v>0</v>
      </c>
    </row>
    <row r="280" spans="1:31" x14ac:dyDescent="0.2">
      <c r="A280" s="80" t="s">
        <v>524</v>
      </c>
      <c r="B280" s="4" t="s">
        <v>495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</row>
    <row r="284" spans="1:31" x14ac:dyDescent="0.2">
      <c r="A284" s="80" t="s">
        <v>528</v>
      </c>
      <c r="B284" s="4" t="s">
        <v>503</v>
      </c>
      <c r="C284" s="27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3">+C288+C289+C290</f>
        <v>1.2744584329514353E-2</v>
      </c>
      <c r="D287" s="21">
        <f t="shared" si="63"/>
        <v>1.245158335671594E-2</v>
      </c>
      <c r="E287" s="21">
        <f t="shared" si="63"/>
        <v>1.2101546598197926E-2</v>
      </c>
      <c r="F287" s="21">
        <f t="shared" si="63"/>
        <v>1.1139314541027765E-2</v>
      </c>
      <c r="G287" s="21">
        <f t="shared" si="63"/>
        <v>1.0768268845761004E-2</v>
      </c>
      <c r="H287" s="21">
        <f t="shared" si="63"/>
        <v>1.0580558067933224E-2</v>
      </c>
      <c r="I287" s="21">
        <f t="shared" si="63"/>
        <v>9.9240016638258623E-3</v>
      </c>
      <c r="J287" s="21">
        <f t="shared" si="63"/>
        <v>9.6634485576717281E-3</v>
      </c>
      <c r="K287" s="21">
        <f t="shared" si="63"/>
        <v>9.2734687867967285E-3</v>
      </c>
      <c r="L287" s="21">
        <f t="shared" si="63"/>
        <v>8.176589672270829E-3</v>
      </c>
      <c r="M287" s="21">
        <f t="shared" si="63"/>
        <v>7.5928528050362744E-3</v>
      </c>
      <c r="N287" s="21">
        <f t="shared" si="63"/>
        <v>7.3550624886646225E-3</v>
      </c>
      <c r="O287" s="21">
        <f t="shared" si="63"/>
        <v>6.980347264051669E-3</v>
      </c>
      <c r="P287" s="21">
        <f t="shared" si="63"/>
        <v>6.5827204644949861E-3</v>
      </c>
      <c r="Q287" s="21">
        <f t="shared" si="63"/>
        <v>6.2056287132716452E-3</v>
      </c>
      <c r="R287" s="21">
        <f t="shared" si="63"/>
        <v>5.7589017704376289E-3</v>
      </c>
      <c r="S287" s="21">
        <f t="shared" si="63"/>
        <v>5.1308280625104391E-3</v>
      </c>
      <c r="T287" s="21">
        <f t="shared" si="63"/>
        <v>4.5249956273556678E-3</v>
      </c>
      <c r="U287" s="21">
        <f t="shared" si="63"/>
        <v>4.2002306823301283E-3</v>
      </c>
      <c r="V287" s="21">
        <f t="shared" si="63"/>
        <v>3.8446960983898842E-3</v>
      </c>
      <c r="W287" s="21">
        <f t="shared" si="63"/>
        <v>3.4136937143592824E-3</v>
      </c>
      <c r="X287" s="21">
        <f t="shared" si="63"/>
        <v>3.4656906161887255E-3</v>
      </c>
      <c r="Y287" s="21">
        <f t="shared" si="63"/>
        <v>3.4091067875321908E-3</v>
      </c>
      <c r="Z287" s="21">
        <f t="shared" si="63"/>
        <v>3.3595539499257274E-3</v>
      </c>
      <c r="AA287" s="21">
        <f t="shared" si="63"/>
        <v>3.4203039556406196E-3</v>
      </c>
      <c r="AB287" s="21">
        <f t="shared" si="63"/>
        <v>3.4284989522234792E-3</v>
      </c>
      <c r="AC287" s="21">
        <f t="shared" si="63"/>
        <v>3.345385880339172E-3</v>
      </c>
      <c r="AD287" s="21">
        <f t="shared" si="63"/>
        <v>3.3290445700428521E-3</v>
      </c>
      <c r="AE287" s="21">
        <f t="shared" si="63"/>
        <v>3.3066777238539352E-3</v>
      </c>
    </row>
    <row r="288" spans="1:31" x14ac:dyDescent="0.2">
      <c r="A288" s="80" t="s">
        <v>534</v>
      </c>
      <c r="B288" s="4" t="s">
        <v>798</v>
      </c>
      <c r="C288" s="27">
        <v>2.7190139607143563E-3</v>
      </c>
      <c r="D288" s="27">
        <v>2.5923745067159398E-3</v>
      </c>
      <c r="E288" s="27">
        <v>2.3579568745979245E-3</v>
      </c>
      <c r="F288" s="27">
        <v>1.5570834810277661E-3</v>
      </c>
      <c r="G288" s="27">
        <v>1.3929474185610032E-3</v>
      </c>
      <c r="H288" s="27">
        <v>1.4575229739332255E-3</v>
      </c>
      <c r="I288" s="27">
        <v>1.0990242483858638E-3</v>
      </c>
      <c r="J288" s="27">
        <v>1.2486309761517275E-3</v>
      </c>
      <c r="K288" s="27">
        <v>1.3408273655567287E-3</v>
      </c>
      <c r="L288" s="27">
        <v>6.1388142467082936E-4</v>
      </c>
      <c r="M288" s="27">
        <v>4.9111092243627104E-4</v>
      </c>
      <c r="N288" s="27">
        <v>5.4523939758462179E-4</v>
      </c>
      <c r="O288" s="27">
        <v>5.0233184523166749E-4</v>
      </c>
      <c r="P288" s="27">
        <v>4.8111540357498615E-4</v>
      </c>
      <c r="Q288" s="27">
        <v>4.8400410919164521E-4</v>
      </c>
      <c r="R288" s="27">
        <v>4.8344199361262705E-4</v>
      </c>
      <c r="S288" s="27">
        <v>3.124977490704372E-4</v>
      </c>
      <c r="T288" s="27">
        <v>1.6699596123066564E-4</v>
      </c>
      <c r="U288" s="27">
        <v>2.6623461885012746E-4</v>
      </c>
      <c r="V288" s="27">
        <v>3.6674352886488374E-4</v>
      </c>
      <c r="W288" s="27">
        <v>4.1213746750928083E-4</v>
      </c>
      <c r="X288" s="27">
        <v>4.5080769163872482E-4</v>
      </c>
      <c r="Y288" s="27">
        <v>3.7963280678218986E-4</v>
      </c>
      <c r="Z288" s="27">
        <v>3.2507828472572696E-4</v>
      </c>
      <c r="AA288" s="27">
        <v>3.3219639989061865E-4</v>
      </c>
      <c r="AB288" s="27">
        <v>3.0971512462347865E-4</v>
      </c>
      <c r="AC288" s="27">
        <v>1.9056044258917174E-4</v>
      </c>
      <c r="AD288" s="27">
        <v>1.5224380304285177E-4</v>
      </c>
      <c r="AE288" s="27">
        <v>1.0790162760393449E-4</v>
      </c>
    </row>
    <row r="289" spans="1:31" x14ac:dyDescent="0.2">
      <c r="A289" s="80" t="s">
        <v>535</v>
      </c>
      <c r="B289" s="4" t="s">
        <v>799</v>
      </c>
      <c r="C289" s="27">
        <v>1.0025570368799997E-2</v>
      </c>
      <c r="D289" s="27">
        <v>9.8592088500000005E-3</v>
      </c>
      <c r="E289" s="27">
        <v>9.7435897236000015E-3</v>
      </c>
      <c r="F289" s="27">
        <v>9.5822310599999998E-3</v>
      </c>
      <c r="G289" s="27">
        <v>9.3753214272E-3</v>
      </c>
      <c r="H289" s="27">
        <v>9.1230350939999986E-3</v>
      </c>
      <c r="I289" s="27">
        <v>8.8249774154399978E-3</v>
      </c>
      <c r="J289" s="27">
        <v>8.4148175815200003E-3</v>
      </c>
      <c r="K289" s="27">
        <v>7.9326414212400002E-3</v>
      </c>
      <c r="L289" s="27">
        <v>7.5627082475999991E-3</v>
      </c>
      <c r="M289" s="27">
        <v>7.1017418826000035E-3</v>
      </c>
      <c r="N289" s="27">
        <v>6.8098230910800008E-3</v>
      </c>
      <c r="O289" s="27">
        <v>6.4780154188200014E-3</v>
      </c>
      <c r="P289" s="27">
        <v>6.1016050609200003E-3</v>
      </c>
      <c r="Q289" s="27">
        <v>5.7216246040800002E-3</v>
      </c>
      <c r="R289" s="27">
        <v>5.2754597768250016E-3</v>
      </c>
      <c r="S289" s="27">
        <v>4.8183303134400023E-3</v>
      </c>
      <c r="T289" s="27">
        <v>4.3579996661250019E-3</v>
      </c>
      <c r="U289" s="27">
        <v>3.9339960634800011E-3</v>
      </c>
      <c r="V289" s="27">
        <v>3.4779525695250004E-3</v>
      </c>
      <c r="W289" s="27">
        <v>3.0015562468500017E-3</v>
      </c>
      <c r="X289" s="27">
        <v>3.0148829245500008E-3</v>
      </c>
      <c r="Y289" s="27">
        <v>3.0294739807500007E-3</v>
      </c>
      <c r="Z289" s="27">
        <v>3.0344756652000006E-3</v>
      </c>
      <c r="AA289" s="27">
        <v>3.0881075557500008E-3</v>
      </c>
      <c r="AB289" s="27">
        <v>3.1187838276000007E-3</v>
      </c>
      <c r="AC289" s="27">
        <v>3.1548254377500003E-3</v>
      </c>
      <c r="AD289" s="27">
        <v>3.1768007670000004E-3</v>
      </c>
      <c r="AE289" s="27">
        <v>3.1987760962500006E-3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4">+C292+C293</f>
        <v>0</v>
      </c>
      <c r="D291" s="21">
        <f t="shared" si="64"/>
        <v>0</v>
      </c>
      <c r="E291" s="21">
        <f t="shared" si="64"/>
        <v>0</v>
      </c>
      <c r="F291" s="21">
        <f t="shared" si="64"/>
        <v>0</v>
      </c>
      <c r="G291" s="21">
        <f t="shared" si="64"/>
        <v>0</v>
      </c>
      <c r="H291" s="21">
        <f t="shared" si="64"/>
        <v>0</v>
      </c>
      <c r="I291" s="21">
        <f t="shared" si="64"/>
        <v>0</v>
      </c>
      <c r="J291" s="21">
        <f t="shared" si="64"/>
        <v>0</v>
      </c>
      <c r="K291" s="21">
        <f t="shared" si="64"/>
        <v>0</v>
      </c>
      <c r="L291" s="21">
        <f t="shared" si="64"/>
        <v>0</v>
      </c>
      <c r="M291" s="21">
        <f t="shared" si="64"/>
        <v>0</v>
      </c>
      <c r="N291" s="21">
        <f t="shared" si="64"/>
        <v>0</v>
      </c>
      <c r="O291" s="21">
        <f t="shared" si="64"/>
        <v>0</v>
      </c>
      <c r="P291" s="21">
        <f t="shared" si="64"/>
        <v>0</v>
      </c>
      <c r="Q291" s="21">
        <f t="shared" si="64"/>
        <v>0</v>
      </c>
      <c r="R291" s="21">
        <f t="shared" si="64"/>
        <v>0</v>
      </c>
      <c r="S291" s="21">
        <f t="shared" si="64"/>
        <v>0</v>
      </c>
      <c r="T291" s="21">
        <f t="shared" si="64"/>
        <v>0</v>
      </c>
      <c r="U291" s="21">
        <f t="shared" si="64"/>
        <v>0</v>
      </c>
      <c r="V291" s="21">
        <f t="shared" si="64"/>
        <v>0</v>
      </c>
      <c r="W291" s="21">
        <f t="shared" si="64"/>
        <v>0</v>
      </c>
      <c r="X291" s="21">
        <f t="shared" si="64"/>
        <v>0</v>
      </c>
      <c r="Y291" s="21">
        <f t="shared" si="64"/>
        <v>0</v>
      </c>
      <c r="Z291" s="21">
        <f t="shared" si="64"/>
        <v>0</v>
      </c>
      <c r="AA291" s="21">
        <f t="shared" si="64"/>
        <v>0</v>
      </c>
      <c r="AB291" s="21">
        <f t="shared" si="64"/>
        <v>0</v>
      </c>
      <c r="AC291" s="21">
        <f t="shared" si="64"/>
        <v>0</v>
      </c>
      <c r="AD291" s="21">
        <f t="shared" si="64"/>
        <v>0</v>
      </c>
      <c r="AE291" s="21">
        <f t="shared" si="64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5">+C298+C383+C391+C399+C407+C415+C423+C424</f>
        <v>2.0144214550703006E-3</v>
      </c>
      <c r="D297" s="28">
        <f t="shared" si="65"/>
        <v>8.7673967431234484E-3</v>
      </c>
      <c r="E297" s="28">
        <f t="shared" si="65"/>
        <v>8.0957805107683307E-3</v>
      </c>
      <c r="F297" s="28">
        <f t="shared" si="65"/>
        <v>8.4635445718238556E-3</v>
      </c>
      <c r="G297" s="28">
        <f t="shared" si="65"/>
        <v>1.7223606216856327E-2</v>
      </c>
      <c r="H297" s="28">
        <f t="shared" si="65"/>
        <v>3.3056014800935283E-3</v>
      </c>
      <c r="I297" s="28">
        <f t="shared" si="65"/>
        <v>1.9835408074853171E-3</v>
      </c>
      <c r="J297" s="28">
        <f t="shared" si="65"/>
        <v>2.9056622118981126E-3</v>
      </c>
      <c r="K297" s="28">
        <f t="shared" si="65"/>
        <v>2.0816803962308296E-3</v>
      </c>
      <c r="L297" s="28">
        <f t="shared" si="65"/>
        <v>5.5135715512531968E-3</v>
      </c>
      <c r="M297" s="28">
        <f t="shared" si="65"/>
        <v>3.727741967516858E-3</v>
      </c>
      <c r="N297" s="28">
        <f t="shared" si="65"/>
        <v>3.6057641122470589E-3</v>
      </c>
      <c r="O297" s="28">
        <f t="shared" si="65"/>
        <v>4.9359055556283688E-3</v>
      </c>
      <c r="P297" s="28">
        <f t="shared" si="65"/>
        <v>1.3313380203938935E-2</v>
      </c>
      <c r="Q297" s="28">
        <f t="shared" si="65"/>
        <v>8.5263921852371995E-3</v>
      </c>
      <c r="R297" s="28">
        <f t="shared" si="65"/>
        <v>8.5174513145509518E-3</v>
      </c>
      <c r="S297" s="28">
        <f t="shared" si="65"/>
        <v>3.0440494004514681E-3</v>
      </c>
      <c r="T297" s="28">
        <f t="shared" si="65"/>
        <v>3.5759820476189072E-3</v>
      </c>
      <c r="U297" s="28">
        <f t="shared" si="65"/>
        <v>2.0830854162845361E-3</v>
      </c>
      <c r="V297" s="28">
        <f t="shared" si="65"/>
        <v>1.6212717614343453E-2</v>
      </c>
      <c r="W297" s="28">
        <f t="shared" si="65"/>
        <v>1.8994379944221464E-2</v>
      </c>
      <c r="X297" s="28">
        <f t="shared" si="65"/>
        <v>9.3598026863578061E-3</v>
      </c>
      <c r="Y297" s="28">
        <f t="shared" si="65"/>
        <v>1.6650615609835016E-3</v>
      </c>
      <c r="Z297" s="28">
        <f t="shared" si="65"/>
        <v>1.3249791706773288E-3</v>
      </c>
      <c r="AA297" s="28">
        <f t="shared" si="65"/>
        <v>4.6399429156035267E-2</v>
      </c>
      <c r="AB297" s="28">
        <f t="shared" si="65"/>
        <v>3.9062840760992843E-3</v>
      </c>
      <c r="AC297" s="28">
        <f t="shared" si="65"/>
        <v>3.4574993192147819E-3</v>
      </c>
      <c r="AD297" s="28">
        <f t="shared" si="65"/>
        <v>9.7714273879793784E-2</v>
      </c>
      <c r="AE297" s="28">
        <f t="shared" si="65"/>
        <v>3.8065034798262353E-3</v>
      </c>
    </row>
    <row r="298" spans="1:31" x14ac:dyDescent="0.2">
      <c r="A298" s="9" t="s">
        <v>549</v>
      </c>
      <c r="B298" s="4" t="s">
        <v>550</v>
      </c>
      <c r="C298" s="21">
        <f t="shared" ref="C298:AE298" si="66">+C299+C367</f>
        <v>1.7607725509841705E-3</v>
      </c>
      <c r="D298" s="21">
        <f t="shared" si="66"/>
        <v>8.0022430441678265E-3</v>
      </c>
      <c r="E298" s="21">
        <f t="shared" si="66"/>
        <v>6.6666541589699528E-3</v>
      </c>
      <c r="F298" s="21">
        <f t="shared" si="66"/>
        <v>6.4256847118785423E-3</v>
      </c>
      <c r="G298" s="21">
        <f t="shared" si="66"/>
        <v>1.5551303643700783E-2</v>
      </c>
      <c r="H298" s="21">
        <f t="shared" si="66"/>
        <v>2.7236705743249779E-3</v>
      </c>
      <c r="I298" s="21">
        <f t="shared" si="66"/>
        <v>1.7210908808275248E-3</v>
      </c>
      <c r="J298" s="21">
        <f t="shared" si="66"/>
        <v>2.5182945594432924E-3</v>
      </c>
      <c r="K298" s="21">
        <f t="shared" si="66"/>
        <v>1.6559674231669172E-3</v>
      </c>
      <c r="L298" s="21">
        <f t="shared" si="66"/>
        <v>5.3218635014974213E-3</v>
      </c>
      <c r="M298" s="21">
        <f t="shared" si="66"/>
        <v>3.4239296220366163E-3</v>
      </c>
      <c r="N298" s="21">
        <f t="shared" si="66"/>
        <v>3.1527255965974311E-3</v>
      </c>
      <c r="O298" s="21">
        <f t="shared" si="66"/>
        <v>4.4804742024205906E-3</v>
      </c>
      <c r="P298" s="21">
        <f t="shared" si="66"/>
        <v>1.2216735852338935E-2</v>
      </c>
      <c r="Q298" s="21">
        <f t="shared" si="66"/>
        <v>7.5950504844371994E-3</v>
      </c>
      <c r="R298" s="21">
        <f t="shared" si="66"/>
        <v>7.5267020753509509E-3</v>
      </c>
      <c r="S298" s="21">
        <f t="shared" si="66"/>
        <v>2.5001494928514681E-3</v>
      </c>
      <c r="T298" s="21">
        <f t="shared" si="66"/>
        <v>3.2976266108189073E-3</v>
      </c>
      <c r="U298" s="21">
        <f t="shared" si="66"/>
        <v>1.9596887274845359E-3</v>
      </c>
      <c r="V298" s="21">
        <f t="shared" si="66"/>
        <v>1.5736048643943453E-2</v>
      </c>
      <c r="W298" s="21">
        <f t="shared" si="66"/>
        <v>1.6946405335821462E-2</v>
      </c>
      <c r="X298" s="21">
        <f t="shared" si="66"/>
        <v>7.6095233807578063E-3</v>
      </c>
      <c r="Y298" s="21">
        <f t="shared" si="66"/>
        <v>1.3398474465835016E-3</v>
      </c>
      <c r="Z298" s="21">
        <f t="shared" si="66"/>
        <v>1.0066233034773289E-3</v>
      </c>
      <c r="AA298" s="21">
        <f t="shared" si="66"/>
        <v>4.2878988467235271E-2</v>
      </c>
      <c r="AB298" s="21">
        <f t="shared" si="66"/>
        <v>3.3254279316992843E-3</v>
      </c>
      <c r="AC298" s="21">
        <f t="shared" si="66"/>
        <v>2.8330568516147818E-3</v>
      </c>
      <c r="AD298" s="21">
        <f t="shared" si="66"/>
        <v>8.7797796696593794E-2</v>
      </c>
      <c r="AE298" s="21">
        <f t="shared" si="66"/>
        <v>3.2154478571862354E-3</v>
      </c>
    </row>
    <row r="299" spans="1:31" x14ac:dyDescent="0.2">
      <c r="A299" s="9" t="s">
        <v>551</v>
      </c>
      <c r="B299" s="4" t="s">
        <v>552</v>
      </c>
      <c r="C299" s="21">
        <f t="shared" ref="C299:AE299" si="67">+C300+C349+C364</f>
        <v>1.7607725509841705E-3</v>
      </c>
      <c r="D299" s="21">
        <f t="shared" si="67"/>
        <v>8.0022430441678265E-3</v>
      </c>
      <c r="E299" s="21">
        <f t="shared" si="67"/>
        <v>6.6666541589699528E-3</v>
      </c>
      <c r="F299" s="21">
        <f t="shared" si="67"/>
        <v>6.4256847118785423E-3</v>
      </c>
      <c r="G299" s="21">
        <f t="shared" si="67"/>
        <v>1.5551303643700783E-2</v>
      </c>
      <c r="H299" s="21">
        <f t="shared" si="67"/>
        <v>2.7236705743249779E-3</v>
      </c>
      <c r="I299" s="21">
        <f t="shared" si="67"/>
        <v>1.7210908808275248E-3</v>
      </c>
      <c r="J299" s="21">
        <f t="shared" si="67"/>
        <v>2.5182945594432924E-3</v>
      </c>
      <c r="K299" s="21">
        <f t="shared" si="67"/>
        <v>1.6559674231669172E-3</v>
      </c>
      <c r="L299" s="21">
        <f t="shared" si="67"/>
        <v>5.3218635014974213E-3</v>
      </c>
      <c r="M299" s="21">
        <f t="shared" si="67"/>
        <v>3.4239296220366163E-3</v>
      </c>
      <c r="N299" s="21">
        <f t="shared" si="67"/>
        <v>3.1527255965974311E-3</v>
      </c>
      <c r="O299" s="21">
        <f t="shared" si="67"/>
        <v>4.4804742024205906E-3</v>
      </c>
      <c r="P299" s="21">
        <f t="shared" si="67"/>
        <v>1.2216735852338935E-2</v>
      </c>
      <c r="Q299" s="21">
        <f t="shared" si="67"/>
        <v>7.5950504844371994E-3</v>
      </c>
      <c r="R299" s="21">
        <f t="shared" si="67"/>
        <v>7.5267020753509509E-3</v>
      </c>
      <c r="S299" s="21">
        <f t="shared" si="67"/>
        <v>2.5001494928514681E-3</v>
      </c>
      <c r="T299" s="21">
        <f t="shared" si="67"/>
        <v>3.2976266108189073E-3</v>
      </c>
      <c r="U299" s="21">
        <f t="shared" si="67"/>
        <v>1.9596887274845359E-3</v>
      </c>
      <c r="V299" s="21">
        <f t="shared" si="67"/>
        <v>1.5736048643943453E-2</v>
      </c>
      <c r="W299" s="21">
        <f t="shared" si="67"/>
        <v>1.6946405335821462E-2</v>
      </c>
      <c r="X299" s="21">
        <f t="shared" si="67"/>
        <v>7.6095233807578063E-3</v>
      </c>
      <c r="Y299" s="21">
        <f t="shared" si="67"/>
        <v>1.3398474465835016E-3</v>
      </c>
      <c r="Z299" s="21">
        <f t="shared" si="67"/>
        <v>1.0066233034773289E-3</v>
      </c>
      <c r="AA299" s="21">
        <f t="shared" si="67"/>
        <v>4.2878988467235271E-2</v>
      </c>
      <c r="AB299" s="21">
        <f t="shared" si="67"/>
        <v>3.3254279316992843E-3</v>
      </c>
      <c r="AC299" s="21">
        <f t="shared" si="67"/>
        <v>2.8330568516147818E-3</v>
      </c>
      <c r="AD299" s="21">
        <f t="shared" si="67"/>
        <v>8.7797796696593794E-2</v>
      </c>
      <c r="AE299" s="21">
        <f t="shared" si="67"/>
        <v>3.2154478571862354E-3</v>
      </c>
    </row>
    <row r="300" spans="1:31" x14ac:dyDescent="0.2">
      <c r="A300" s="9" t="s">
        <v>553</v>
      </c>
      <c r="B300" s="4" t="s">
        <v>554</v>
      </c>
      <c r="C300" s="21">
        <f t="shared" ref="C300:AE300" si="68">+C301+C341</f>
        <v>0</v>
      </c>
      <c r="D300" s="21">
        <f t="shared" si="68"/>
        <v>0</v>
      </c>
      <c r="E300" s="21">
        <f t="shared" si="68"/>
        <v>0</v>
      </c>
      <c r="F300" s="21">
        <f t="shared" si="68"/>
        <v>0</v>
      </c>
      <c r="G300" s="21">
        <f t="shared" si="68"/>
        <v>0</v>
      </c>
      <c r="H300" s="21">
        <f t="shared" si="68"/>
        <v>0</v>
      </c>
      <c r="I300" s="21">
        <f t="shared" si="68"/>
        <v>0</v>
      </c>
      <c r="J300" s="21">
        <f t="shared" si="68"/>
        <v>0</v>
      </c>
      <c r="K300" s="21">
        <f t="shared" si="68"/>
        <v>0</v>
      </c>
      <c r="L300" s="21">
        <f t="shared" si="68"/>
        <v>0</v>
      </c>
      <c r="M300" s="21">
        <f t="shared" si="68"/>
        <v>0</v>
      </c>
      <c r="N300" s="21">
        <f t="shared" si="68"/>
        <v>0</v>
      </c>
      <c r="O300" s="21">
        <f t="shared" si="68"/>
        <v>0</v>
      </c>
      <c r="P300" s="21">
        <f t="shared" si="68"/>
        <v>0</v>
      </c>
      <c r="Q300" s="21">
        <f t="shared" si="68"/>
        <v>0</v>
      </c>
      <c r="R300" s="21">
        <f t="shared" si="68"/>
        <v>0</v>
      </c>
      <c r="S300" s="21">
        <f t="shared" si="68"/>
        <v>0</v>
      </c>
      <c r="T300" s="21">
        <f t="shared" si="68"/>
        <v>0</v>
      </c>
      <c r="U300" s="21">
        <f t="shared" si="68"/>
        <v>0</v>
      </c>
      <c r="V300" s="21">
        <f t="shared" si="68"/>
        <v>0</v>
      </c>
      <c r="W300" s="21">
        <f t="shared" si="68"/>
        <v>0</v>
      </c>
      <c r="X300" s="21">
        <f t="shared" si="68"/>
        <v>0</v>
      </c>
      <c r="Y300" s="21">
        <f t="shared" si="68"/>
        <v>0</v>
      </c>
      <c r="Z300" s="21">
        <f t="shared" si="68"/>
        <v>0</v>
      </c>
      <c r="AA300" s="21">
        <f t="shared" si="68"/>
        <v>0</v>
      </c>
      <c r="AB300" s="21">
        <f t="shared" si="68"/>
        <v>0</v>
      </c>
      <c r="AC300" s="21">
        <f t="shared" si="68"/>
        <v>0</v>
      </c>
      <c r="AD300" s="21">
        <f t="shared" si="68"/>
        <v>0</v>
      </c>
      <c r="AE300" s="21">
        <f t="shared" si="68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9">+C302+C315+C328</f>
        <v>0</v>
      </c>
      <c r="D301" s="21">
        <f t="shared" si="69"/>
        <v>0</v>
      </c>
      <c r="E301" s="21">
        <f t="shared" si="69"/>
        <v>0</v>
      </c>
      <c r="F301" s="21">
        <f t="shared" si="69"/>
        <v>0</v>
      </c>
      <c r="G301" s="21">
        <f t="shared" si="69"/>
        <v>0</v>
      </c>
      <c r="H301" s="21">
        <f t="shared" si="69"/>
        <v>0</v>
      </c>
      <c r="I301" s="21">
        <f t="shared" si="69"/>
        <v>0</v>
      </c>
      <c r="J301" s="21">
        <f t="shared" si="69"/>
        <v>0</v>
      </c>
      <c r="K301" s="21">
        <f t="shared" si="69"/>
        <v>0</v>
      </c>
      <c r="L301" s="21">
        <f t="shared" si="69"/>
        <v>0</v>
      </c>
      <c r="M301" s="21">
        <f t="shared" si="69"/>
        <v>0</v>
      </c>
      <c r="N301" s="21">
        <f t="shared" si="69"/>
        <v>0</v>
      </c>
      <c r="O301" s="21">
        <f t="shared" si="69"/>
        <v>0</v>
      </c>
      <c r="P301" s="21">
        <f t="shared" si="69"/>
        <v>0</v>
      </c>
      <c r="Q301" s="21">
        <f t="shared" si="69"/>
        <v>0</v>
      </c>
      <c r="R301" s="21">
        <f t="shared" si="69"/>
        <v>0</v>
      </c>
      <c r="S301" s="21">
        <f t="shared" si="69"/>
        <v>0</v>
      </c>
      <c r="T301" s="21">
        <f t="shared" si="69"/>
        <v>0</v>
      </c>
      <c r="U301" s="21">
        <f t="shared" si="69"/>
        <v>0</v>
      </c>
      <c r="V301" s="21">
        <f t="shared" si="69"/>
        <v>0</v>
      </c>
      <c r="W301" s="21">
        <f t="shared" si="69"/>
        <v>0</v>
      </c>
      <c r="X301" s="21">
        <f t="shared" si="69"/>
        <v>0</v>
      </c>
      <c r="Y301" s="21">
        <f t="shared" si="69"/>
        <v>0</v>
      </c>
      <c r="Z301" s="21">
        <f t="shared" si="69"/>
        <v>0</v>
      </c>
      <c r="AA301" s="21">
        <f t="shared" si="69"/>
        <v>0</v>
      </c>
      <c r="AB301" s="21">
        <f t="shared" si="69"/>
        <v>0</v>
      </c>
      <c r="AC301" s="21">
        <f t="shared" si="69"/>
        <v>0</v>
      </c>
      <c r="AD301" s="21">
        <f t="shared" si="69"/>
        <v>0</v>
      </c>
      <c r="AE301" s="21">
        <f t="shared" si="69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0">+C303+C304+C305+C306+C307+C308+C309+C310+C311+C312+C313+C314</f>
        <v>0</v>
      </c>
      <c r="D302" s="21">
        <f t="shared" si="70"/>
        <v>0</v>
      </c>
      <c r="E302" s="21">
        <f t="shared" si="70"/>
        <v>0</v>
      </c>
      <c r="F302" s="21">
        <f t="shared" si="70"/>
        <v>0</v>
      </c>
      <c r="G302" s="21">
        <f t="shared" si="70"/>
        <v>0</v>
      </c>
      <c r="H302" s="21">
        <f t="shared" si="70"/>
        <v>0</v>
      </c>
      <c r="I302" s="21">
        <f t="shared" si="70"/>
        <v>0</v>
      </c>
      <c r="J302" s="21">
        <f t="shared" si="70"/>
        <v>0</v>
      </c>
      <c r="K302" s="21">
        <f t="shared" si="70"/>
        <v>0</v>
      </c>
      <c r="L302" s="21">
        <f t="shared" si="70"/>
        <v>0</v>
      </c>
      <c r="M302" s="21">
        <f t="shared" si="70"/>
        <v>0</v>
      </c>
      <c r="N302" s="21">
        <f t="shared" si="70"/>
        <v>0</v>
      </c>
      <c r="O302" s="21">
        <f t="shared" si="70"/>
        <v>0</v>
      </c>
      <c r="P302" s="21">
        <f t="shared" si="70"/>
        <v>0</v>
      </c>
      <c r="Q302" s="21">
        <f t="shared" si="70"/>
        <v>0</v>
      </c>
      <c r="R302" s="21">
        <f t="shared" si="70"/>
        <v>0</v>
      </c>
      <c r="S302" s="21">
        <f t="shared" si="70"/>
        <v>0</v>
      </c>
      <c r="T302" s="21">
        <f t="shared" si="70"/>
        <v>0</v>
      </c>
      <c r="U302" s="21">
        <f t="shared" si="70"/>
        <v>0</v>
      </c>
      <c r="V302" s="21">
        <f t="shared" si="70"/>
        <v>0</v>
      </c>
      <c r="W302" s="21">
        <f t="shared" si="70"/>
        <v>0</v>
      </c>
      <c r="X302" s="21">
        <f t="shared" si="70"/>
        <v>0</v>
      </c>
      <c r="Y302" s="21">
        <f t="shared" si="70"/>
        <v>0</v>
      </c>
      <c r="Z302" s="21">
        <f t="shared" si="70"/>
        <v>0</v>
      </c>
      <c r="AA302" s="21">
        <f t="shared" si="70"/>
        <v>0</v>
      </c>
      <c r="AB302" s="21">
        <f t="shared" si="70"/>
        <v>0</v>
      </c>
      <c r="AC302" s="21">
        <f t="shared" si="70"/>
        <v>0</v>
      </c>
      <c r="AD302" s="21">
        <f t="shared" si="70"/>
        <v>0</v>
      </c>
      <c r="AE302" s="21">
        <f t="shared" si="70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1">+C316+C317+C318+C319+C320+C321+C322+C323+C324+C325+C326+C327</f>
        <v>0</v>
      </c>
      <c r="D315" s="21">
        <f t="shared" si="71"/>
        <v>0</v>
      </c>
      <c r="E315" s="21">
        <f t="shared" si="71"/>
        <v>0</v>
      </c>
      <c r="F315" s="21">
        <f t="shared" si="71"/>
        <v>0</v>
      </c>
      <c r="G315" s="21">
        <f t="shared" si="71"/>
        <v>0</v>
      </c>
      <c r="H315" s="21">
        <f t="shared" si="71"/>
        <v>0</v>
      </c>
      <c r="I315" s="21">
        <f t="shared" si="71"/>
        <v>0</v>
      </c>
      <c r="J315" s="21">
        <f t="shared" si="71"/>
        <v>0</v>
      </c>
      <c r="K315" s="21">
        <f t="shared" si="71"/>
        <v>0</v>
      </c>
      <c r="L315" s="21">
        <f t="shared" si="71"/>
        <v>0</v>
      </c>
      <c r="M315" s="21">
        <f t="shared" si="71"/>
        <v>0</v>
      </c>
      <c r="N315" s="21">
        <f t="shared" si="71"/>
        <v>0</v>
      </c>
      <c r="O315" s="21">
        <f t="shared" si="71"/>
        <v>0</v>
      </c>
      <c r="P315" s="21">
        <f t="shared" si="71"/>
        <v>0</v>
      </c>
      <c r="Q315" s="21">
        <f t="shared" si="71"/>
        <v>0</v>
      </c>
      <c r="R315" s="21">
        <f t="shared" si="71"/>
        <v>0</v>
      </c>
      <c r="S315" s="21">
        <f t="shared" si="71"/>
        <v>0</v>
      </c>
      <c r="T315" s="21">
        <f t="shared" si="71"/>
        <v>0</v>
      </c>
      <c r="U315" s="21">
        <f t="shared" si="71"/>
        <v>0</v>
      </c>
      <c r="V315" s="21">
        <f t="shared" si="71"/>
        <v>0</v>
      </c>
      <c r="W315" s="21">
        <f t="shared" si="71"/>
        <v>0</v>
      </c>
      <c r="X315" s="21">
        <f t="shared" si="71"/>
        <v>0</v>
      </c>
      <c r="Y315" s="21">
        <f t="shared" si="71"/>
        <v>0</v>
      </c>
      <c r="Z315" s="21">
        <f t="shared" si="71"/>
        <v>0</v>
      </c>
      <c r="AA315" s="21">
        <f t="shared" si="71"/>
        <v>0</v>
      </c>
      <c r="AB315" s="21">
        <f t="shared" si="71"/>
        <v>0</v>
      </c>
      <c r="AC315" s="21">
        <f t="shared" si="71"/>
        <v>0</v>
      </c>
      <c r="AD315" s="21">
        <f t="shared" si="71"/>
        <v>0</v>
      </c>
      <c r="AE315" s="21">
        <f t="shared" si="71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2">+C329+C330+C331+C332+C333+C334+C335+C336+C337+C338+C339+C340</f>
        <v>0</v>
      </c>
      <c r="D328" s="21">
        <f t="shared" si="72"/>
        <v>0</v>
      </c>
      <c r="E328" s="21">
        <f t="shared" si="72"/>
        <v>0</v>
      </c>
      <c r="F328" s="21">
        <f t="shared" si="72"/>
        <v>0</v>
      </c>
      <c r="G328" s="21">
        <f t="shared" si="72"/>
        <v>0</v>
      </c>
      <c r="H328" s="21">
        <f t="shared" si="72"/>
        <v>0</v>
      </c>
      <c r="I328" s="21">
        <f t="shared" si="72"/>
        <v>0</v>
      </c>
      <c r="J328" s="21">
        <f t="shared" si="72"/>
        <v>0</v>
      </c>
      <c r="K328" s="21">
        <f t="shared" si="72"/>
        <v>0</v>
      </c>
      <c r="L328" s="21">
        <f t="shared" si="72"/>
        <v>0</v>
      </c>
      <c r="M328" s="21">
        <f t="shared" si="72"/>
        <v>0</v>
      </c>
      <c r="N328" s="21">
        <f t="shared" si="72"/>
        <v>0</v>
      </c>
      <c r="O328" s="21">
        <f t="shared" si="72"/>
        <v>0</v>
      </c>
      <c r="P328" s="21">
        <f t="shared" si="72"/>
        <v>0</v>
      </c>
      <c r="Q328" s="21">
        <f t="shared" si="72"/>
        <v>0</v>
      </c>
      <c r="R328" s="21">
        <f t="shared" si="72"/>
        <v>0</v>
      </c>
      <c r="S328" s="21">
        <f t="shared" si="72"/>
        <v>0</v>
      </c>
      <c r="T328" s="21">
        <f t="shared" si="72"/>
        <v>0</v>
      </c>
      <c r="U328" s="21">
        <f t="shared" si="72"/>
        <v>0</v>
      </c>
      <c r="V328" s="21">
        <f t="shared" si="72"/>
        <v>0</v>
      </c>
      <c r="W328" s="21">
        <f t="shared" si="72"/>
        <v>0</v>
      </c>
      <c r="X328" s="21">
        <f t="shared" si="72"/>
        <v>0</v>
      </c>
      <c r="Y328" s="21">
        <f t="shared" si="72"/>
        <v>0</v>
      </c>
      <c r="Z328" s="21">
        <f t="shared" si="72"/>
        <v>0</v>
      </c>
      <c r="AA328" s="21">
        <f t="shared" si="72"/>
        <v>0</v>
      </c>
      <c r="AB328" s="21">
        <f t="shared" si="72"/>
        <v>0</v>
      </c>
      <c r="AC328" s="21">
        <f t="shared" si="72"/>
        <v>0</v>
      </c>
      <c r="AD328" s="21">
        <f t="shared" si="72"/>
        <v>0</v>
      </c>
      <c r="AE328" s="21">
        <f t="shared" si="72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3">+C342+C343+C344+C345+C346+C347+C348</f>
        <v>0</v>
      </c>
      <c r="D341" s="21">
        <f t="shared" si="73"/>
        <v>0</v>
      </c>
      <c r="E341" s="21">
        <f t="shared" si="73"/>
        <v>0</v>
      </c>
      <c r="F341" s="21">
        <f t="shared" si="73"/>
        <v>0</v>
      </c>
      <c r="G341" s="21">
        <f t="shared" si="73"/>
        <v>0</v>
      </c>
      <c r="H341" s="21">
        <f t="shared" si="73"/>
        <v>0</v>
      </c>
      <c r="I341" s="21">
        <f t="shared" si="73"/>
        <v>0</v>
      </c>
      <c r="J341" s="21">
        <f t="shared" si="73"/>
        <v>0</v>
      </c>
      <c r="K341" s="21">
        <f t="shared" si="73"/>
        <v>0</v>
      </c>
      <c r="L341" s="21">
        <f t="shared" si="73"/>
        <v>0</v>
      </c>
      <c r="M341" s="21">
        <f t="shared" si="73"/>
        <v>0</v>
      </c>
      <c r="N341" s="21">
        <f t="shared" si="73"/>
        <v>0</v>
      </c>
      <c r="O341" s="21">
        <f t="shared" si="73"/>
        <v>0</v>
      </c>
      <c r="P341" s="21">
        <f t="shared" si="73"/>
        <v>0</v>
      </c>
      <c r="Q341" s="21">
        <f t="shared" si="73"/>
        <v>0</v>
      </c>
      <c r="R341" s="21">
        <f t="shared" si="73"/>
        <v>0</v>
      </c>
      <c r="S341" s="21">
        <f t="shared" si="73"/>
        <v>0</v>
      </c>
      <c r="T341" s="21">
        <f t="shared" si="73"/>
        <v>0</v>
      </c>
      <c r="U341" s="21">
        <f t="shared" si="73"/>
        <v>0</v>
      </c>
      <c r="V341" s="21">
        <f t="shared" si="73"/>
        <v>0</v>
      </c>
      <c r="W341" s="21">
        <f t="shared" si="73"/>
        <v>0</v>
      </c>
      <c r="X341" s="21">
        <f t="shared" si="73"/>
        <v>0</v>
      </c>
      <c r="Y341" s="21">
        <f t="shared" si="73"/>
        <v>0</v>
      </c>
      <c r="Z341" s="21">
        <f t="shared" si="73"/>
        <v>0</v>
      </c>
      <c r="AA341" s="21">
        <f t="shared" si="73"/>
        <v>0</v>
      </c>
      <c r="AB341" s="21">
        <f t="shared" si="73"/>
        <v>0</v>
      </c>
      <c r="AC341" s="21">
        <f t="shared" si="73"/>
        <v>0</v>
      </c>
      <c r="AD341" s="21">
        <f t="shared" si="73"/>
        <v>0</v>
      </c>
      <c r="AE341" s="21">
        <f t="shared" si="73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4">+C350+C355+C358+C363</f>
        <v>1.7607725509841705E-3</v>
      </c>
      <c r="D349" s="21">
        <f t="shared" si="74"/>
        <v>8.0022430441678265E-3</v>
      </c>
      <c r="E349" s="21">
        <f t="shared" si="74"/>
        <v>6.6666541589699528E-3</v>
      </c>
      <c r="F349" s="21">
        <f t="shared" si="74"/>
        <v>6.4256847118785423E-3</v>
      </c>
      <c r="G349" s="21">
        <f t="shared" si="74"/>
        <v>1.5551303643700783E-2</v>
      </c>
      <c r="H349" s="21">
        <f t="shared" si="74"/>
        <v>2.7236705743249779E-3</v>
      </c>
      <c r="I349" s="21">
        <f t="shared" si="74"/>
        <v>1.7210908808275248E-3</v>
      </c>
      <c r="J349" s="21">
        <f t="shared" si="74"/>
        <v>2.5182945594432924E-3</v>
      </c>
      <c r="K349" s="21">
        <f t="shared" si="74"/>
        <v>1.6559674231669172E-3</v>
      </c>
      <c r="L349" s="21">
        <f t="shared" si="74"/>
        <v>5.3218635014974213E-3</v>
      </c>
      <c r="M349" s="21">
        <f t="shared" si="74"/>
        <v>3.4239296220366163E-3</v>
      </c>
      <c r="N349" s="21">
        <f t="shared" si="74"/>
        <v>3.1527255965974311E-3</v>
      </c>
      <c r="O349" s="21">
        <f t="shared" si="74"/>
        <v>4.4804742024205906E-3</v>
      </c>
      <c r="P349" s="21">
        <f t="shared" si="74"/>
        <v>1.2216735852338935E-2</v>
      </c>
      <c r="Q349" s="21">
        <f t="shared" si="74"/>
        <v>7.5950504844371994E-3</v>
      </c>
      <c r="R349" s="21">
        <f t="shared" si="74"/>
        <v>7.5267020753509509E-3</v>
      </c>
      <c r="S349" s="21">
        <f t="shared" si="74"/>
        <v>2.5001494928514681E-3</v>
      </c>
      <c r="T349" s="21">
        <f t="shared" si="74"/>
        <v>3.2976266108189073E-3</v>
      </c>
      <c r="U349" s="21">
        <f t="shared" si="74"/>
        <v>1.9596887274845359E-3</v>
      </c>
      <c r="V349" s="21">
        <f t="shared" si="74"/>
        <v>1.5736048643943453E-2</v>
      </c>
      <c r="W349" s="21">
        <f t="shared" si="74"/>
        <v>1.6946405335821462E-2</v>
      </c>
      <c r="X349" s="21">
        <f t="shared" si="74"/>
        <v>7.6095233807578063E-3</v>
      </c>
      <c r="Y349" s="21">
        <f t="shared" si="74"/>
        <v>1.3398474465835016E-3</v>
      </c>
      <c r="Z349" s="21">
        <f t="shared" si="74"/>
        <v>1.0066233034773289E-3</v>
      </c>
      <c r="AA349" s="21">
        <f t="shared" si="74"/>
        <v>4.2878988467235271E-2</v>
      </c>
      <c r="AB349" s="21">
        <f t="shared" si="74"/>
        <v>3.3254279316992843E-3</v>
      </c>
      <c r="AC349" s="21">
        <f t="shared" si="74"/>
        <v>2.8330568516147818E-3</v>
      </c>
      <c r="AD349" s="21">
        <f t="shared" si="74"/>
        <v>8.7797796696593794E-2</v>
      </c>
      <c r="AE349" s="21">
        <f t="shared" si="74"/>
        <v>3.2154478571862354E-3</v>
      </c>
    </row>
    <row r="350" spans="1:31" x14ac:dyDescent="0.2">
      <c r="A350" s="9" t="s">
        <v>608</v>
      </c>
      <c r="B350" s="4" t="s">
        <v>609</v>
      </c>
      <c r="C350" s="21">
        <f t="shared" ref="C350:AE350" si="75">+C351+C352+C353+C354</f>
        <v>0</v>
      </c>
      <c r="D350" s="21">
        <f t="shared" si="75"/>
        <v>0</v>
      </c>
      <c r="E350" s="21">
        <f t="shared" si="75"/>
        <v>0</v>
      </c>
      <c r="F350" s="21">
        <f t="shared" si="75"/>
        <v>0</v>
      </c>
      <c r="G350" s="21">
        <f t="shared" si="75"/>
        <v>0</v>
      </c>
      <c r="H350" s="21">
        <f t="shared" si="75"/>
        <v>0</v>
      </c>
      <c r="I350" s="21">
        <f t="shared" si="75"/>
        <v>0</v>
      </c>
      <c r="J350" s="21">
        <f t="shared" si="75"/>
        <v>0</v>
      </c>
      <c r="K350" s="21">
        <f t="shared" si="75"/>
        <v>0</v>
      </c>
      <c r="L350" s="21">
        <f t="shared" si="75"/>
        <v>0</v>
      </c>
      <c r="M350" s="21">
        <f t="shared" si="75"/>
        <v>0</v>
      </c>
      <c r="N350" s="21">
        <f t="shared" si="75"/>
        <v>0</v>
      </c>
      <c r="O350" s="21">
        <f t="shared" si="75"/>
        <v>0</v>
      </c>
      <c r="P350" s="21">
        <f t="shared" si="75"/>
        <v>0</v>
      </c>
      <c r="Q350" s="21">
        <f t="shared" si="75"/>
        <v>0</v>
      </c>
      <c r="R350" s="21">
        <f t="shared" si="75"/>
        <v>0</v>
      </c>
      <c r="S350" s="21">
        <f t="shared" si="75"/>
        <v>0</v>
      </c>
      <c r="T350" s="21">
        <f t="shared" si="75"/>
        <v>0</v>
      </c>
      <c r="U350" s="21">
        <f t="shared" si="75"/>
        <v>0</v>
      </c>
      <c r="V350" s="21">
        <f t="shared" si="75"/>
        <v>0</v>
      </c>
      <c r="W350" s="21">
        <f t="shared" si="75"/>
        <v>0</v>
      </c>
      <c r="X350" s="21">
        <f t="shared" si="75"/>
        <v>0</v>
      </c>
      <c r="Y350" s="21">
        <f t="shared" si="75"/>
        <v>0</v>
      </c>
      <c r="Z350" s="21">
        <f t="shared" si="75"/>
        <v>0</v>
      </c>
      <c r="AA350" s="21">
        <f t="shared" si="75"/>
        <v>0</v>
      </c>
      <c r="AB350" s="21">
        <f t="shared" si="75"/>
        <v>0</v>
      </c>
      <c r="AC350" s="21">
        <f t="shared" si="75"/>
        <v>0</v>
      </c>
      <c r="AD350" s="21">
        <f t="shared" si="75"/>
        <v>0</v>
      </c>
      <c r="AE350" s="21">
        <f t="shared" si="7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6">+C356+C357</f>
        <v>0</v>
      </c>
      <c r="D355" s="21">
        <f t="shared" si="76"/>
        <v>0</v>
      </c>
      <c r="E355" s="21">
        <f t="shared" si="76"/>
        <v>0</v>
      </c>
      <c r="F355" s="21">
        <f t="shared" si="76"/>
        <v>0</v>
      </c>
      <c r="G355" s="21">
        <f t="shared" si="76"/>
        <v>0</v>
      </c>
      <c r="H355" s="21">
        <f t="shared" si="76"/>
        <v>0</v>
      </c>
      <c r="I355" s="21">
        <f t="shared" si="76"/>
        <v>0</v>
      </c>
      <c r="J355" s="21">
        <f t="shared" si="76"/>
        <v>0</v>
      </c>
      <c r="K355" s="21">
        <f t="shared" si="76"/>
        <v>0</v>
      </c>
      <c r="L355" s="21">
        <f t="shared" si="76"/>
        <v>0</v>
      </c>
      <c r="M355" s="21">
        <f t="shared" si="76"/>
        <v>0</v>
      </c>
      <c r="N355" s="21">
        <f t="shared" si="76"/>
        <v>0</v>
      </c>
      <c r="O355" s="21">
        <f t="shared" si="76"/>
        <v>0</v>
      </c>
      <c r="P355" s="21">
        <f t="shared" si="76"/>
        <v>0</v>
      </c>
      <c r="Q355" s="21">
        <f t="shared" si="76"/>
        <v>0</v>
      </c>
      <c r="R355" s="21">
        <f t="shared" si="76"/>
        <v>0</v>
      </c>
      <c r="S355" s="21">
        <f t="shared" si="76"/>
        <v>0</v>
      </c>
      <c r="T355" s="21">
        <f t="shared" si="76"/>
        <v>0</v>
      </c>
      <c r="U355" s="21">
        <f t="shared" si="76"/>
        <v>0</v>
      </c>
      <c r="V355" s="21">
        <f t="shared" si="76"/>
        <v>0</v>
      </c>
      <c r="W355" s="21">
        <f t="shared" si="76"/>
        <v>0</v>
      </c>
      <c r="X355" s="21">
        <f t="shared" si="76"/>
        <v>0</v>
      </c>
      <c r="Y355" s="21">
        <f t="shared" si="76"/>
        <v>0</v>
      </c>
      <c r="Z355" s="21">
        <f t="shared" si="76"/>
        <v>0</v>
      </c>
      <c r="AA355" s="21">
        <f t="shared" si="76"/>
        <v>0</v>
      </c>
      <c r="AB355" s="21">
        <f t="shared" si="76"/>
        <v>0</v>
      </c>
      <c r="AC355" s="21">
        <f t="shared" si="76"/>
        <v>0</v>
      </c>
      <c r="AD355" s="21">
        <f t="shared" si="76"/>
        <v>0</v>
      </c>
      <c r="AE355" s="21">
        <f t="shared" si="76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7">+C359+C362</f>
        <v>8.868816773536125E-4</v>
      </c>
      <c r="D358" s="21">
        <f t="shared" si="77"/>
        <v>7.9121955258305652E-3</v>
      </c>
      <c r="E358" s="21">
        <f t="shared" si="77"/>
        <v>4.8066364776527745E-3</v>
      </c>
      <c r="F358" s="21">
        <f t="shared" si="77"/>
        <v>5.7540772906413077E-3</v>
      </c>
      <c r="G358" s="21">
        <f t="shared" si="77"/>
        <v>1.2548080279782204E-2</v>
      </c>
      <c r="H358" s="21">
        <f t="shared" si="77"/>
        <v>1.2913243596168137E-3</v>
      </c>
      <c r="I358" s="21">
        <f t="shared" si="77"/>
        <v>8.1036932655978151E-4</v>
      </c>
      <c r="J358" s="21">
        <f t="shared" si="77"/>
        <v>1.3030990803880615E-3</v>
      </c>
      <c r="K358" s="21">
        <f t="shared" si="77"/>
        <v>7.5134547322027877E-4</v>
      </c>
      <c r="L358" s="21">
        <f t="shared" si="77"/>
        <v>7.5063197221906771E-4</v>
      </c>
      <c r="M358" s="21">
        <f t="shared" si="77"/>
        <v>6.743194995624366E-4</v>
      </c>
      <c r="N358" s="21">
        <f t="shared" si="77"/>
        <v>7.8477722817733278E-4</v>
      </c>
      <c r="O358" s="21">
        <f t="shared" si="77"/>
        <v>5.7291819785123643E-4</v>
      </c>
      <c r="P358" s="21">
        <f t="shared" si="77"/>
        <v>1.2216735852338935E-2</v>
      </c>
      <c r="Q358" s="21">
        <f t="shared" si="77"/>
        <v>7.5950504844371994E-3</v>
      </c>
      <c r="R358" s="21">
        <f t="shared" si="77"/>
        <v>6.9234680843692645E-3</v>
      </c>
      <c r="S358" s="21">
        <f t="shared" si="77"/>
        <v>1.176438918739742E-3</v>
      </c>
      <c r="T358" s="21">
        <f t="shared" si="77"/>
        <v>5.6213489111325539E-4</v>
      </c>
      <c r="U358" s="21">
        <f t="shared" si="77"/>
        <v>3.4952509584230447E-4</v>
      </c>
      <c r="V358" s="21">
        <f t="shared" si="77"/>
        <v>1.5495959518268355E-2</v>
      </c>
      <c r="W358" s="21">
        <f t="shared" si="77"/>
        <v>1.4548448886311622E-2</v>
      </c>
      <c r="X358" s="21">
        <f t="shared" si="77"/>
        <v>6.9167294125186641E-3</v>
      </c>
      <c r="Y358" s="21">
        <f t="shared" si="77"/>
        <v>1.0801104214607322E-3</v>
      </c>
      <c r="Z358" s="21">
        <f t="shared" si="77"/>
        <v>7.4871643743314859E-4</v>
      </c>
      <c r="AA358" s="21">
        <f t="shared" si="77"/>
        <v>4.2732770993766475E-2</v>
      </c>
      <c r="AB358" s="21">
        <f t="shared" si="77"/>
        <v>3.0377557688345881E-3</v>
      </c>
      <c r="AC358" s="21">
        <f t="shared" si="77"/>
        <v>2.5420452660224087E-3</v>
      </c>
      <c r="AD358" s="21">
        <f t="shared" si="77"/>
        <v>8.7693519654819904E-2</v>
      </c>
      <c r="AE358" s="21">
        <f t="shared" si="77"/>
        <v>3.1076044223710252E-3</v>
      </c>
    </row>
    <row r="359" spans="1:31" x14ac:dyDescent="0.2">
      <c r="A359" s="9" t="s">
        <v>622</v>
      </c>
      <c r="B359" s="4" t="s">
        <v>623</v>
      </c>
      <c r="C359" s="21">
        <f t="shared" ref="C359:AE359" si="78">+C360+C361</f>
        <v>8.7961368162061597E-4</v>
      </c>
      <c r="D359" s="21">
        <f t="shared" si="78"/>
        <v>7.9042775467393338E-3</v>
      </c>
      <c r="E359" s="21">
        <f t="shared" si="78"/>
        <v>4.7923663884696958E-3</v>
      </c>
      <c r="F359" s="21">
        <f t="shared" si="78"/>
        <v>5.7472761011383164E-3</v>
      </c>
      <c r="G359" s="21">
        <f t="shared" si="78"/>
        <v>1.2539482772634634E-2</v>
      </c>
      <c r="H359" s="21">
        <f t="shared" si="78"/>
        <v>1.2441710214466414E-3</v>
      </c>
      <c r="I359" s="21">
        <f t="shared" si="78"/>
        <v>7.9860462777571971E-4</v>
      </c>
      <c r="J359" s="21">
        <f t="shared" si="78"/>
        <v>1.2957838131381024E-3</v>
      </c>
      <c r="K359" s="21">
        <f t="shared" si="78"/>
        <v>7.4751648034630986E-4</v>
      </c>
      <c r="L359" s="21">
        <f t="shared" si="78"/>
        <v>7.4407304924050993E-4</v>
      </c>
      <c r="M359" s="21">
        <f t="shared" si="78"/>
        <v>6.6249318039694814E-4</v>
      </c>
      <c r="N359" s="21">
        <f t="shared" si="78"/>
        <v>7.7768059169332562E-4</v>
      </c>
      <c r="O359" s="21">
        <f t="shared" si="78"/>
        <v>5.6485249526949644E-4</v>
      </c>
      <c r="P359" s="21">
        <f t="shared" si="78"/>
        <v>1.2216735852338935E-2</v>
      </c>
      <c r="Q359" s="21">
        <f t="shared" si="78"/>
        <v>7.5950504844371994E-3</v>
      </c>
      <c r="R359" s="21">
        <f t="shared" si="78"/>
        <v>6.9163558975126405E-3</v>
      </c>
      <c r="S359" s="21">
        <f t="shared" si="78"/>
        <v>1.176438918739742E-3</v>
      </c>
      <c r="T359" s="21">
        <f t="shared" si="78"/>
        <v>5.5634870519600166E-4</v>
      </c>
      <c r="U359" s="21">
        <f t="shared" si="78"/>
        <v>3.4252133928883675E-4</v>
      </c>
      <c r="V359" s="21">
        <f t="shared" si="78"/>
        <v>1.5457119318294752E-2</v>
      </c>
      <c r="W359" s="21">
        <f t="shared" si="78"/>
        <v>1.4535224718778992E-2</v>
      </c>
      <c r="X359" s="21">
        <f t="shared" si="78"/>
        <v>6.9118969878828804E-3</v>
      </c>
      <c r="Y359" s="21">
        <f t="shared" si="78"/>
        <v>1.0786722319528542E-3</v>
      </c>
      <c r="Z359" s="21">
        <f t="shared" si="78"/>
        <v>7.4484254161971751E-4</v>
      </c>
      <c r="AA359" s="21">
        <f t="shared" si="78"/>
        <v>4.2718939278551957E-2</v>
      </c>
      <c r="AB359" s="21">
        <f t="shared" si="78"/>
        <v>3.0326253098790393E-3</v>
      </c>
      <c r="AC359" s="21">
        <f t="shared" si="78"/>
        <v>2.5211232869308793E-3</v>
      </c>
      <c r="AD359" s="21">
        <f t="shared" si="78"/>
        <v>8.7691809345486635E-2</v>
      </c>
      <c r="AE359" s="21">
        <f t="shared" si="78"/>
        <v>3.0793804802028888E-3</v>
      </c>
    </row>
    <row r="360" spans="1:31" x14ac:dyDescent="0.2">
      <c r="A360" s="9" t="s">
        <v>624</v>
      </c>
      <c r="B360" s="4" t="s">
        <v>556</v>
      </c>
      <c r="C360" s="27">
        <v>7.8590521298242471E-4</v>
      </c>
      <c r="D360" s="27">
        <v>7.7642808846543048E-3</v>
      </c>
      <c r="E360" s="27">
        <v>4.403930418264256E-3</v>
      </c>
      <c r="F360" s="27">
        <v>5.6241718641712674E-3</v>
      </c>
      <c r="G360" s="27">
        <v>1.1401435739770906E-2</v>
      </c>
      <c r="H360" s="27">
        <v>1.0481294101443662E-3</v>
      </c>
      <c r="I360" s="27">
        <v>7.586084633614701E-4</v>
      </c>
      <c r="J360" s="27">
        <v>9.7583139257400675E-4</v>
      </c>
      <c r="K360" s="27">
        <v>5.3897377313824688E-4</v>
      </c>
      <c r="L360" s="27">
        <v>5.8101515257453639E-4</v>
      </c>
      <c r="M360" s="27">
        <v>3.3994867700634667E-4</v>
      </c>
      <c r="N360" s="27">
        <v>5.834817263354659E-4</v>
      </c>
      <c r="O360" s="27">
        <v>3.7272670165158946E-4</v>
      </c>
      <c r="P360" s="27">
        <v>6.5419017414878227E-3</v>
      </c>
      <c r="Q360" s="27">
        <v>6.9637954801072734E-3</v>
      </c>
      <c r="R360" s="27">
        <v>3.5705025508212538E-3</v>
      </c>
      <c r="S360" s="27">
        <v>1.0193527162668538E-3</v>
      </c>
      <c r="T360" s="27">
        <v>3.5030828680225113E-4</v>
      </c>
      <c r="U360" s="27">
        <v>1.6230055346917006E-4</v>
      </c>
      <c r="V360" s="27">
        <v>1.5189435283555909E-2</v>
      </c>
      <c r="W360" s="27">
        <v>1.1874963089119152E-2</v>
      </c>
      <c r="X360" s="27">
        <v>5.1620660057439607E-3</v>
      </c>
      <c r="Y360" s="27">
        <v>5.1809532351388484E-4</v>
      </c>
      <c r="Z360" s="27">
        <v>4.7303199028157219E-4</v>
      </c>
      <c r="AA360" s="27">
        <v>4.0402656662674133E-2</v>
      </c>
      <c r="AB360" s="27">
        <v>2.3981460985200613E-3</v>
      </c>
      <c r="AC360" s="27">
        <v>1.2701262742089725E-3</v>
      </c>
      <c r="AD360" s="27">
        <v>8.5430130760868042E-2</v>
      </c>
      <c r="AE360" s="27">
        <v>2.2620516399506924E-3</v>
      </c>
    </row>
    <row r="361" spans="1:31" x14ac:dyDescent="0.2">
      <c r="A361" s="9" t="s">
        <v>625</v>
      </c>
      <c r="B361" s="4" t="s">
        <v>592</v>
      </c>
      <c r="C361" s="27">
        <v>9.3708468638191273E-5</v>
      </c>
      <c r="D361" s="27">
        <v>1.3999666208502838E-4</v>
      </c>
      <c r="E361" s="27">
        <v>3.8843597020543955E-4</v>
      </c>
      <c r="F361" s="27">
        <v>1.2310423696704868E-4</v>
      </c>
      <c r="G361" s="27">
        <v>1.1380470328637296E-3</v>
      </c>
      <c r="H361" s="27">
        <v>1.9604161130227525E-4</v>
      </c>
      <c r="I361" s="27">
        <v>3.9996164414249645E-5</v>
      </c>
      <c r="J361" s="27">
        <v>3.1995242056409573E-4</v>
      </c>
      <c r="K361" s="27">
        <v>2.0854270720806301E-4</v>
      </c>
      <c r="L361" s="27">
        <v>1.6305789666597349E-4</v>
      </c>
      <c r="M361" s="27">
        <v>3.2254450339060141E-4</v>
      </c>
      <c r="N361" s="27">
        <v>1.9419886535785978E-4</v>
      </c>
      <c r="O361" s="27">
        <v>1.9212579361790693E-4</v>
      </c>
      <c r="P361" s="27">
        <v>5.6748341108511131E-3</v>
      </c>
      <c r="Q361" s="27">
        <v>6.312550043299259E-4</v>
      </c>
      <c r="R361" s="27">
        <v>3.3458533466913867E-3</v>
      </c>
      <c r="S361" s="27">
        <v>1.5708620247288825E-4</v>
      </c>
      <c r="T361" s="27">
        <v>2.0604041839375053E-4</v>
      </c>
      <c r="U361" s="27">
        <v>1.8022078581966667E-4</v>
      </c>
      <c r="V361" s="27">
        <v>2.6768403473884214E-4</v>
      </c>
      <c r="W361" s="27">
        <v>2.66026162965984E-3</v>
      </c>
      <c r="X361" s="27">
        <v>1.7498309821389192E-3</v>
      </c>
      <c r="Y361" s="27">
        <v>5.6057690843896947E-4</v>
      </c>
      <c r="Z361" s="27">
        <v>2.7181055133814537E-4</v>
      </c>
      <c r="AA361" s="27">
        <v>2.3162826158778273E-3</v>
      </c>
      <c r="AB361" s="27">
        <v>6.3447921135897803E-4</v>
      </c>
      <c r="AC361" s="27">
        <v>1.2509970127219066E-3</v>
      </c>
      <c r="AD361" s="27">
        <v>2.2616785846185971E-3</v>
      </c>
      <c r="AE361" s="27">
        <v>8.1732884025219636E-4</v>
      </c>
    </row>
    <row r="362" spans="1:31" x14ac:dyDescent="0.2">
      <c r="A362" s="9" t="s">
        <v>626</v>
      </c>
      <c r="B362" s="4" t="s">
        <v>627</v>
      </c>
      <c r="C362" s="27">
        <v>7.2679957329964808E-6</v>
      </c>
      <c r="D362" s="27">
        <v>7.9179790912319421E-6</v>
      </c>
      <c r="E362" s="27">
        <v>1.4270089183078457E-5</v>
      </c>
      <c r="F362" s="27">
        <v>6.8011895029910188E-6</v>
      </c>
      <c r="G362" s="27">
        <v>8.5975071475690139E-6</v>
      </c>
      <c r="H362" s="27">
        <v>4.7153338170172292E-5</v>
      </c>
      <c r="I362" s="27">
        <v>1.1764698784061788E-5</v>
      </c>
      <c r="J362" s="27">
        <v>7.3152672499590609E-6</v>
      </c>
      <c r="K362" s="27">
        <v>3.8289928739688778E-6</v>
      </c>
      <c r="L362" s="27">
        <v>6.558922978557801E-6</v>
      </c>
      <c r="M362" s="27">
        <v>1.182631916548848E-5</v>
      </c>
      <c r="N362" s="27">
        <v>7.0966364840071343E-6</v>
      </c>
      <c r="O362" s="27">
        <v>8.065702581739999E-6</v>
      </c>
      <c r="P362" s="27">
        <v>0</v>
      </c>
      <c r="Q362" s="27">
        <v>0</v>
      </c>
      <c r="R362" s="27">
        <v>7.112186856624337E-6</v>
      </c>
      <c r="S362" s="27">
        <v>0</v>
      </c>
      <c r="T362" s="27">
        <v>5.7861859172536976E-6</v>
      </c>
      <c r="U362" s="27">
        <v>7.0037565534677325E-6</v>
      </c>
      <c r="V362" s="27">
        <v>3.8840199973603853E-5</v>
      </c>
      <c r="W362" s="27">
        <v>1.3224167532629231E-5</v>
      </c>
      <c r="X362" s="27">
        <v>4.8324246357834896E-6</v>
      </c>
      <c r="Y362" s="27">
        <v>1.4381895078780144E-6</v>
      </c>
      <c r="Z362" s="27">
        <v>3.8738958134310562E-6</v>
      </c>
      <c r="AA362" s="27">
        <v>1.3831715214520077E-5</v>
      </c>
      <c r="AB362" s="27">
        <v>5.1304589555487212E-6</v>
      </c>
      <c r="AC362" s="27">
        <v>2.0921979091529248E-5</v>
      </c>
      <c r="AD362" s="27">
        <v>1.7103093332695899E-6</v>
      </c>
      <c r="AE362" s="27">
        <v>2.8223942168136454E-5</v>
      </c>
    </row>
    <row r="363" spans="1:31" x14ac:dyDescent="0.2">
      <c r="A363" s="9" t="s">
        <v>628</v>
      </c>
      <c r="B363" s="4" t="s">
        <v>629</v>
      </c>
      <c r="C363" s="27">
        <v>8.7389087363055798E-4</v>
      </c>
      <c r="D363" s="27">
        <v>9.0047518337260687E-5</v>
      </c>
      <c r="E363" s="27">
        <v>1.8600176813171783E-3</v>
      </c>
      <c r="F363" s="27">
        <v>6.7160742123723461E-4</v>
      </c>
      <c r="G363" s="27">
        <v>3.0032233639185782E-3</v>
      </c>
      <c r="H363" s="27">
        <v>1.4323462147081641E-3</v>
      </c>
      <c r="I363" s="27">
        <v>9.1072155426774343E-4</v>
      </c>
      <c r="J363" s="27">
        <v>1.2151954790552309E-3</v>
      </c>
      <c r="K363" s="27">
        <v>9.0462194994663859E-4</v>
      </c>
      <c r="L363" s="27">
        <v>4.571231529278354E-3</v>
      </c>
      <c r="M363" s="27">
        <v>2.7496101224741797E-3</v>
      </c>
      <c r="N363" s="27">
        <v>2.3679483684200982E-3</v>
      </c>
      <c r="O363" s="27">
        <v>3.907556004569354E-3</v>
      </c>
      <c r="P363" s="27">
        <v>0</v>
      </c>
      <c r="Q363" s="27">
        <v>0</v>
      </c>
      <c r="R363" s="27">
        <v>6.0323399098168669E-4</v>
      </c>
      <c r="S363" s="27">
        <v>1.3237105741117259E-3</v>
      </c>
      <c r="T363" s="27">
        <v>2.7354917197056519E-3</v>
      </c>
      <c r="U363" s="27">
        <v>1.6101636316422315E-3</v>
      </c>
      <c r="V363" s="27">
        <v>2.4008912567509755E-4</v>
      </c>
      <c r="W363" s="27">
        <v>2.3979564495098401E-3</v>
      </c>
      <c r="X363" s="27">
        <v>6.92793968239142E-4</v>
      </c>
      <c r="Y363" s="27">
        <v>2.5973702512276944E-4</v>
      </c>
      <c r="Z363" s="27">
        <v>2.5790686604418035E-4</v>
      </c>
      <c r="AA363" s="27">
        <v>1.4621747346879677E-4</v>
      </c>
      <c r="AB363" s="27">
        <v>2.8767216286469622E-4</v>
      </c>
      <c r="AC363" s="27">
        <v>2.9101158559237291E-4</v>
      </c>
      <c r="AD363" s="27">
        <v>1.0427704177389134E-4</v>
      </c>
      <c r="AE363" s="27">
        <v>1.0784343481521032E-4</v>
      </c>
    </row>
    <row r="364" spans="1:31" x14ac:dyDescent="0.2">
      <c r="A364" s="9" t="s">
        <v>630</v>
      </c>
      <c r="B364" s="4" t="s">
        <v>631</v>
      </c>
      <c r="C364" s="21">
        <f t="shared" ref="C364:AE364" si="79">+C365+C366</f>
        <v>0</v>
      </c>
      <c r="D364" s="21">
        <f t="shared" si="79"/>
        <v>0</v>
      </c>
      <c r="E364" s="21">
        <f t="shared" si="79"/>
        <v>0</v>
      </c>
      <c r="F364" s="21">
        <f t="shared" si="79"/>
        <v>0</v>
      </c>
      <c r="G364" s="21">
        <f t="shared" si="79"/>
        <v>0</v>
      </c>
      <c r="H364" s="21">
        <f t="shared" si="79"/>
        <v>0</v>
      </c>
      <c r="I364" s="21">
        <f t="shared" si="79"/>
        <v>0</v>
      </c>
      <c r="J364" s="21">
        <f t="shared" si="79"/>
        <v>0</v>
      </c>
      <c r="K364" s="21">
        <f t="shared" si="79"/>
        <v>0</v>
      </c>
      <c r="L364" s="21">
        <f t="shared" si="79"/>
        <v>0</v>
      </c>
      <c r="M364" s="21">
        <f t="shared" si="79"/>
        <v>0</v>
      </c>
      <c r="N364" s="21">
        <f t="shared" si="79"/>
        <v>0</v>
      </c>
      <c r="O364" s="21">
        <f t="shared" si="79"/>
        <v>0</v>
      </c>
      <c r="P364" s="21">
        <f t="shared" si="79"/>
        <v>0</v>
      </c>
      <c r="Q364" s="21">
        <f t="shared" si="79"/>
        <v>0</v>
      </c>
      <c r="R364" s="21">
        <f t="shared" si="79"/>
        <v>0</v>
      </c>
      <c r="S364" s="21">
        <f t="shared" si="79"/>
        <v>0</v>
      </c>
      <c r="T364" s="21">
        <f t="shared" si="79"/>
        <v>0</v>
      </c>
      <c r="U364" s="21">
        <f t="shared" si="79"/>
        <v>0</v>
      </c>
      <c r="V364" s="21">
        <f t="shared" si="79"/>
        <v>0</v>
      </c>
      <c r="W364" s="21">
        <f t="shared" si="79"/>
        <v>0</v>
      </c>
      <c r="X364" s="21">
        <f t="shared" si="79"/>
        <v>0</v>
      </c>
      <c r="Y364" s="21">
        <f t="shared" si="79"/>
        <v>0</v>
      </c>
      <c r="Z364" s="21">
        <f t="shared" si="79"/>
        <v>0</v>
      </c>
      <c r="AA364" s="21">
        <f t="shared" si="79"/>
        <v>0</v>
      </c>
      <c r="AB364" s="21">
        <f t="shared" si="79"/>
        <v>0</v>
      </c>
      <c r="AC364" s="21">
        <f t="shared" si="79"/>
        <v>0</v>
      </c>
      <c r="AD364" s="21">
        <f t="shared" si="79"/>
        <v>0</v>
      </c>
      <c r="AE364" s="21">
        <f t="shared" si="79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0">C368+C371+C374+C377+C380</f>
        <v>0</v>
      </c>
      <c r="D367" s="21">
        <f t="shared" si="80"/>
        <v>0</v>
      </c>
      <c r="E367" s="21">
        <f t="shared" si="80"/>
        <v>0</v>
      </c>
      <c r="F367" s="21">
        <f t="shared" si="80"/>
        <v>0</v>
      </c>
      <c r="G367" s="21">
        <f t="shared" si="80"/>
        <v>0</v>
      </c>
      <c r="H367" s="21">
        <f t="shared" si="80"/>
        <v>0</v>
      </c>
      <c r="I367" s="21">
        <f t="shared" si="80"/>
        <v>0</v>
      </c>
      <c r="J367" s="21">
        <f t="shared" si="80"/>
        <v>0</v>
      </c>
      <c r="K367" s="21">
        <f t="shared" si="80"/>
        <v>0</v>
      </c>
      <c r="L367" s="21">
        <f t="shared" si="80"/>
        <v>0</v>
      </c>
      <c r="M367" s="21">
        <f t="shared" si="80"/>
        <v>0</v>
      </c>
      <c r="N367" s="21">
        <f t="shared" si="80"/>
        <v>0</v>
      </c>
      <c r="O367" s="21">
        <f t="shared" si="80"/>
        <v>0</v>
      </c>
      <c r="P367" s="21">
        <f t="shared" si="80"/>
        <v>0</v>
      </c>
      <c r="Q367" s="21">
        <f t="shared" si="80"/>
        <v>0</v>
      </c>
      <c r="R367" s="21">
        <f t="shared" si="80"/>
        <v>0</v>
      </c>
      <c r="S367" s="21">
        <f t="shared" si="80"/>
        <v>0</v>
      </c>
      <c r="T367" s="21">
        <f t="shared" si="80"/>
        <v>0</v>
      </c>
      <c r="U367" s="21">
        <f t="shared" si="80"/>
        <v>0</v>
      </c>
      <c r="V367" s="21">
        <f t="shared" si="80"/>
        <v>0</v>
      </c>
      <c r="W367" s="21">
        <f t="shared" si="80"/>
        <v>0</v>
      </c>
      <c r="X367" s="21">
        <f t="shared" si="80"/>
        <v>0</v>
      </c>
      <c r="Y367" s="21">
        <f t="shared" si="80"/>
        <v>0</v>
      </c>
      <c r="Z367" s="21">
        <f t="shared" si="80"/>
        <v>0</v>
      </c>
      <c r="AA367" s="21">
        <f t="shared" si="80"/>
        <v>0</v>
      </c>
      <c r="AB367" s="21">
        <f t="shared" si="80"/>
        <v>0</v>
      </c>
      <c r="AC367" s="21">
        <f t="shared" si="80"/>
        <v>0</v>
      </c>
      <c r="AD367" s="21">
        <f t="shared" si="80"/>
        <v>0</v>
      </c>
      <c r="AE367" s="21">
        <f t="shared" si="80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1">+C369+C370</f>
        <v>0</v>
      </c>
      <c r="D368" s="21">
        <f t="shared" si="81"/>
        <v>0</v>
      </c>
      <c r="E368" s="21">
        <f t="shared" si="81"/>
        <v>0</v>
      </c>
      <c r="F368" s="21">
        <f t="shared" si="81"/>
        <v>0</v>
      </c>
      <c r="G368" s="21">
        <f t="shared" si="81"/>
        <v>0</v>
      </c>
      <c r="H368" s="21">
        <f t="shared" si="81"/>
        <v>0</v>
      </c>
      <c r="I368" s="21">
        <f t="shared" si="81"/>
        <v>0</v>
      </c>
      <c r="J368" s="21">
        <f t="shared" si="81"/>
        <v>0</v>
      </c>
      <c r="K368" s="21">
        <f t="shared" si="81"/>
        <v>0</v>
      </c>
      <c r="L368" s="21">
        <f t="shared" si="81"/>
        <v>0</v>
      </c>
      <c r="M368" s="21">
        <f t="shared" si="81"/>
        <v>0</v>
      </c>
      <c r="N368" s="21">
        <f t="shared" si="81"/>
        <v>0</v>
      </c>
      <c r="O368" s="21">
        <f t="shared" si="81"/>
        <v>0</v>
      </c>
      <c r="P368" s="21">
        <f t="shared" si="81"/>
        <v>0</v>
      </c>
      <c r="Q368" s="21">
        <f t="shared" si="81"/>
        <v>0</v>
      </c>
      <c r="R368" s="21">
        <f t="shared" si="81"/>
        <v>0</v>
      </c>
      <c r="S368" s="21">
        <f t="shared" si="81"/>
        <v>0</v>
      </c>
      <c r="T368" s="21">
        <f t="shared" si="81"/>
        <v>0</v>
      </c>
      <c r="U368" s="21">
        <f t="shared" si="81"/>
        <v>0</v>
      </c>
      <c r="V368" s="21">
        <f t="shared" si="81"/>
        <v>0</v>
      </c>
      <c r="W368" s="21">
        <f t="shared" si="81"/>
        <v>0</v>
      </c>
      <c r="X368" s="21">
        <f t="shared" si="81"/>
        <v>0</v>
      </c>
      <c r="Y368" s="21">
        <f t="shared" si="81"/>
        <v>0</v>
      </c>
      <c r="Z368" s="21">
        <f t="shared" si="81"/>
        <v>0</v>
      </c>
      <c r="AA368" s="21">
        <f t="shared" si="81"/>
        <v>0</v>
      </c>
      <c r="AB368" s="21">
        <f t="shared" si="81"/>
        <v>0</v>
      </c>
      <c r="AC368" s="21">
        <f t="shared" si="81"/>
        <v>0</v>
      </c>
      <c r="AD368" s="21">
        <f t="shared" si="81"/>
        <v>0</v>
      </c>
      <c r="AE368" s="21">
        <f t="shared" si="81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2">+C372+C373</f>
        <v>0</v>
      </c>
      <c r="D371" s="21">
        <f t="shared" si="82"/>
        <v>0</v>
      </c>
      <c r="E371" s="21">
        <f t="shared" si="82"/>
        <v>0</v>
      </c>
      <c r="F371" s="21">
        <f t="shared" si="82"/>
        <v>0</v>
      </c>
      <c r="G371" s="21">
        <f t="shared" si="82"/>
        <v>0</v>
      </c>
      <c r="H371" s="21">
        <f t="shared" si="82"/>
        <v>0</v>
      </c>
      <c r="I371" s="21">
        <f t="shared" si="82"/>
        <v>0</v>
      </c>
      <c r="J371" s="21">
        <f t="shared" si="82"/>
        <v>0</v>
      </c>
      <c r="K371" s="21">
        <f t="shared" si="82"/>
        <v>0</v>
      </c>
      <c r="L371" s="21">
        <f t="shared" si="82"/>
        <v>0</v>
      </c>
      <c r="M371" s="21">
        <f t="shared" si="82"/>
        <v>0</v>
      </c>
      <c r="N371" s="21">
        <f t="shared" si="82"/>
        <v>0</v>
      </c>
      <c r="O371" s="21">
        <f t="shared" si="82"/>
        <v>0</v>
      </c>
      <c r="P371" s="21">
        <f t="shared" si="82"/>
        <v>0</v>
      </c>
      <c r="Q371" s="21">
        <f t="shared" si="82"/>
        <v>0</v>
      </c>
      <c r="R371" s="21">
        <f t="shared" si="82"/>
        <v>0</v>
      </c>
      <c r="S371" s="21">
        <f t="shared" si="82"/>
        <v>0</v>
      </c>
      <c r="T371" s="21">
        <f t="shared" si="82"/>
        <v>0</v>
      </c>
      <c r="U371" s="21">
        <f t="shared" si="82"/>
        <v>0</v>
      </c>
      <c r="V371" s="21">
        <f t="shared" si="82"/>
        <v>0</v>
      </c>
      <c r="W371" s="21">
        <f t="shared" si="82"/>
        <v>0</v>
      </c>
      <c r="X371" s="21">
        <f t="shared" si="82"/>
        <v>0</v>
      </c>
      <c r="Y371" s="21">
        <f t="shared" si="82"/>
        <v>0</v>
      </c>
      <c r="Z371" s="21">
        <f t="shared" si="82"/>
        <v>0</v>
      </c>
      <c r="AA371" s="21">
        <f t="shared" si="82"/>
        <v>0</v>
      </c>
      <c r="AB371" s="21">
        <f t="shared" si="82"/>
        <v>0</v>
      </c>
      <c r="AC371" s="21">
        <f t="shared" si="82"/>
        <v>0</v>
      </c>
      <c r="AD371" s="21">
        <f t="shared" si="82"/>
        <v>0</v>
      </c>
      <c r="AE371" s="21">
        <f t="shared" si="82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3">+C375+C376</f>
        <v>0</v>
      </c>
      <c r="D374" s="21">
        <f t="shared" si="83"/>
        <v>0</v>
      </c>
      <c r="E374" s="21">
        <f t="shared" si="83"/>
        <v>0</v>
      </c>
      <c r="F374" s="21">
        <f t="shared" si="83"/>
        <v>0</v>
      </c>
      <c r="G374" s="21">
        <f t="shared" si="83"/>
        <v>0</v>
      </c>
      <c r="H374" s="21">
        <f t="shared" si="83"/>
        <v>0</v>
      </c>
      <c r="I374" s="21">
        <f t="shared" si="83"/>
        <v>0</v>
      </c>
      <c r="J374" s="21">
        <f t="shared" si="83"/>
        <v>0</v>
      </c>
      <c r="K374" s="21">
        <f t="shared" si="83"/>
        <v>0</v>
      </c>
      <c r="L374" s="21">
        <f t="shared" si="83"/>
        <v>0</v>
      </c>
      <c r="M374" s="21">
        <f t="shared" si="83"/>
        <v>0</v>
      </c>
      <c r="N374" s="21">
        <f t="shared" si="83"/>
        <v>0</v>
      </c>
      <c r="O374" s="21">
        <f t="shared" si="83"/>
        <v>0</v>
      </c>
      <c r="P374" s="21">
        <f t="shared" si="83"/>
        <v>0</v>
      </c>
      <c r="Q374" s="21">
        <f t="shared" si="83"/>
        <v>0</v>
      </c>
      <c r="R374" s="21">
        <f t="shared" si="83"/>
        <v>0</v>
      </c>
      <c r="S374" s="21">
        <f t="shared" si="83"/>
        <v>0</v>
      </c>
      <c r="T374" s="21">
        <f t="shared" si="83"/>
        <v>0</v>
      </c>
      <c r="U374" s="21">
        <f t="shared" si="83"/>
        <v>0</v>
      </c>
      <c r="V374" s="21">
        <f t="shared" si="83"/>
        <v>0</v>
      </c>
      <c r="W374" s="21">
        <f t="shared" si="83"/>
        <v>0</v>
      </c>
      <c r="X374" s="21">
        <f t="shared" si="83"/>
        <v>0</v>
      </c>
      <c r="Y374" s="21">
        <f t="shared" si="83"/>
        <v>0</v>
      </c>
      <c r="Z374" s="21">
        <f t="shared" si="83"/>
        <v>0</v>
      </c>
      <c r="AA374" s="21">
        <f t="shared" si="83"/>
        <v>0</v>
      </c>
      <c r="AB374" s="21">
        <f t="shared" si="83"/>
        <v>0</v>
      </c>
      <c r="AC374" s="21">
        <f t="shared" si="83"/>
        <v>0</v>
      </c>
      <c r="AD374" s="21">
        <f t="shared" si="83"/>
        <v>0</v>
      </c>
      <c r="AE374" s="21">
        <f t="shared" si="83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4">+C378+C379</f>
        <v>0</v>
      </c>
      <c r="D377" s="21">
        <f t="shared" si="84"/>
        <v>0</v>
      </c>
      <c r="E377" s="21">
        <f t="shared" si="84"/>
        <v>0</v>
      </c>
      <c r="F377" s="21">
        <f t="shared" si="84"/>
        <v>0</v>
      </c>
      <c r="G377" s="21">
        <f t="shared" si="84"/>
        <v>0</v>
      </c>
      <c r="H377" s="21">
        <f t="shared" si="84"/>
        <v>0</v>
      </c>
      <c r="I377" s="21">
        <f t="shared" si="84"/>
        <v>0</v>
      </c>
      <c r="J377" s="21">
        <f t="shared" si="84"/>
        <v>0</v>
      </c>
      <c r="K377" s="21">
        <f t="shared" si="84"/>
        <v>0</v>
      </c>
      <c r="L377" s="21">
        <f t="shared" si="84"/>
        <v>0</v>
      </c>
      <c r="M377" s="21">
        <f t="shared" si="84"/>
        <v>0</v>
      </c>
      <c r="N377" s="21">
        <f t="shared" si="84"/>
        <v>0</v>
      </c>
      <c r="O377" s="21">
        <f t="shared" si="84"/>
        <v>0</v>
      </c>
      <c r="P377" s="21">
        <f t="shared" si="84"/>
        <v>0</v>
      </c>
      <c r="Q377" s="21">
        <f t="shared" si="84"/>
        <v>0</v>
      </c>
      <c r="R377" s="21">
        <f t="shared" si="84"/>
        <v>0</v>
      </c>
      <c r="S377" s="21">
        <f t="shared" si="84"/>
        <v>0</v>
      </c>
      <c r="T377" s="21">
        <f t="shared" si="84"/>
        <v>0</v>
      </c>
      <c r="U377" s="21">
        <f t="shared" si="84"/>
        <v>0</v>
      </c>
      <c r="V377" s="21">
        <f t="shared" si="84"/>
        <v>0</v>
      </c>
      <c r="W377" s="21">
        <f t="shared" si="84"/>
        <v>0</v>
      </c>
      <c r="X377" s="21">
        <f t="shared" si="84"/>
        <v>0</v>
      </c>
      <c r="Y377" s="21">
        <f t="shared" si="84"/>
        <v>0</v>
      </c>
      <c r="Z377" s="21">
        <f t="shared" si="84"/>
        <v>0</v>
      </c>
      <c r="AA377" s="21">
        <f t="shared" si="84"/>
        <v>0</v>
      </c>
      <c r="AB377" s="21">
        <f t="shared" si="84"/>
        <v>0</v>
      </c>
      <c r="AC377" s="21">
        <f t="shared" si="84"/>
        <v>0</v>
      </c>
      <c r="AD377" s="21">
        <f t="shared" si="84"/>
        <v>0</v>
      </c>
      <c r="AE377" s="21">
        <f t="shared" si="84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5">+C381+C382</f>
        <v>0</v>
      </c>
      <c r="D380" s="21">
        <f t="shared" si="85"/>
        <v>0</v>
      </c>
      <c r="E380" s="21">
        <f t="shared" si="85"/>
        <v>0</v>
      </c>
      <c r="F380" s="21">
        <f t="shared" si="85"/>
        <v>0</v>
      </c>
      <c r="G380" s="21">
        <f t="shared" si="85"/>
        <v>0</v>
      </c>
      <c r="H380" s="21">
        <f t="shared" si="85"/>
        <v>0</v>
      </c>
      <c r="I380" s="21">
        <f t="shared" si="85"/>
        <v>0</v>
      </c>
      <c r="J380" s="21">
        <f t="shared" si="85"/>
        <v>0</v>
      </c>
      <c r="K380" s="21">
        <f t="shared" si="85"/>
        <v>0</v>
      </c>
      <c r="L380" s="21">
        <f t="shared" si="85"/>
        <v>0</v>
      </c>
      <c r="M380" s="21">
        <f t="shared" si="85"/>
        <v>0</v>
      </c>
      <c r="N380" s="21">
        <f t="shared" si="85"/>
        <v>0</v>
      </c>
      <c r="O380" s="21">
        <f t="shared" si="85"/>
        <v>0</v>
      </c>
      <c r="P380" s="21">
        <f t="shared" si="85"/>
        <v>0</v>
      </c>
      <c r="Q380" s="21">
        <f t="shared" si="85"/>
        <v>0</v>
      </c>
      <c r="R380" s="21">
        <f t="shared" si="85"/>
        <v>0</v>
      </c>
      <c r="S380" s="21">
        <f t="shared" si="85"/>
        <v>0</v>
      </c>
      <c r="T380" s="21">
        <f t="shared" si="85"/>
        <v>0</v>
      </c>
      <c r="U380" s="21">
        <f t="shared" si="85"/>
        <v>0</v>
      </c>
      <c r="V380" s="21">
        <f t="shared" si="85"/>
        <v>0</v>
      </c>
      <c r="W380" s="21">
        <f t="shared" si="85"/>
        <v>0</v>
      </c>
      <c r="X380" s="21">
        <f t="shared" si="85"/>
        <v>0</v>
      </c>
      <c r="Y380" s="21">
        <f t="shared" si="85"/>
        <v>0</v>
      </c>
      <c r="Z380" s="21">
        <f t="shared" si="85"/>
        <v>0</v>
      </c>
      <c r="AA380" s="21">
        <f t="shared" si="85"/>
        <v>0</v>
      </c>
      <c r="AB380" s="21">
        <f t="shared" si="85"/>
        <v>0</v>
      </c>
      <c r="AC380" s="21">
        <f t="shared" si="85"/>
        <v>0</v>
      </c>
      <c r="AD380" s="21">
        <f t="shared" si="85"/>
        <v>0</v>
      </c>
      <c r="AE380" s="21">
        <f t="shared" si="8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6">+C384+C385</f>
        <v>4.0948496861299367E-6</v>
      </c>
      <c r="D383" s="21">
        <f t="shared" si="86"/>
        <v>4.461055755621231E-6</v>
      </c>
      <c r="E383" s="21">
        <f t="shared" si="86"/>
        <v>8.0398877983770693E-6</v>
      </c>
      <c r="F383" s="21">
        <f t="shared" si="86"/>
        <v>3.8318471453134603E-6</v>
      </c>
      <c r="G383" s="21">
        <f t="shared" si="86"/>
        <v>4.8439075555439484E-6</v>
      </c>
      <c r="H383" s="21">
        <f t="shared" si="86"/>
        <v>2.6566585768550313E-5</v>
      </c>
      <c r="I383" s="21">
        <f t="shared" si="86"/>
        <v>6.6283298577924407E-6</v>
      </c>
      <c r="J383" s="21">
        <f t="shared" si="86"/>
        <v>4.1214828548202118E-6</v>
      </c>
      <c r="K383" s="21">
        <f t="shared" si="86"/>
        <v>2.1572866639123562E-6</v>
      </c>
      <c r="L383" s="21">
        <f t="shared" si="86"/>
        <v>3.6953521557757949E-6</v>
      </c>
      <c r="M383" s="21">
        <f t="shared" si="86"/>
        <v>7.4173374802418683E-6</v>
      </c>
      <c r="N383" s="21">
        <f t="shared" si="86"/>
        <v>3.9983044496276843E-6</v>
      </c>
      <c r="O383" s="21">
        <f t="shared" si="86"/>
        <v>4.5442844077783434E-6</v>
      </c>
      <c r="P383" s="21">
        <f t="shared" si="86"/>
        <v>1.2766950000000003E-5</v>
      </c>
      <c r="Q383" s="21">
        <f t="shared" si="86"/>
        <v>2.7342000000000004E-6</v>
      </c>
      <c r="R383" s="21">
        <f t="shared" si="86"/>
        <v>1.1686500000000002E-5</v>
      </c>
      <c r="S383" s="21">
        <f t="shared" si="86"/>
        <v>1.6978500000000002E-6</v>
      </c>
      <c r="T383" s="21">
        <f t="shared" si="86"/>
        <v>7.0560000000000018E-7</v>
      </c>
      <c r="U383" s="21">
        <f t="shared" si="86"/>
        <v>5.1244199999999993E-6</v>
      </c>
      <c r="V383" s="21">
        <f t="shared" si="86"/>
        <v>7.8056999999999988E-6</v>
      </c>
      <c r="W383" s="21">
        <f t="shared" si="86"/>
        <v>8.3304900000000037E-6</v>
      </c>
      <c r="X383" s="21">
        <f t="shared" si="86"/>
        <v>1.4112E-5</v>
      </c>
      <c r="Y383" s="21">
        <f t="shared" si="86"/>
        <v>5.6933099999999999E-5</v>
      </c>
      <c r="Z383" s="21">
        <f t="shared" si="86"/>
        <v>4.3218000000000015E-6</v>
      </c>
      <c r="AA383" s="21">
        <f t="shared" si="86"/>
        <v>1.9130580000000005E-5</v>
      </c>
      <c r="AB383" s="21">
        <f t="shared" si="86"/>
        <v>2.0153700000000002E-6</v>
      </c>
      <c r="AC383" s="21">
        <f t="shared" si="86"/>
        <v>2.219553E-5</v>
      </c>
      <c r="AD383" s="21">
        <f t="shared" si="86"/>
        <v>2.0727000000000001E-6</v>
      </c>
      <c r="AE383" s="21">
        <f t="shared" si="86"/>
        <v>2.3417099999999998E-6</v>
      </c>
    </row>
    <row r="384" spans="1:31" x14ac:dyDescent="0.2">
      <c r="A384" s="9" t="s">
        <v>669</v>
      </c>
      <c r="B384" s="4" t="s">
        <v>670</v>
      </c>
      <c r="C384" s="27">
        <v>4.0948496861299367E-6</v>
      </c>
      <c r="D384" s="27">
        <v>4.461055755621231E-6</v>
      </c>
      <c r="E384" s="27">
        <v>8.0398877983770693E-6</v>
      </c>
      <c r="F384" s="27">
        <v>3.8318471453134603E-6</v>
      </c>
      <c r="G384" s="27">
        <v>4.8439075555439484E-6</v>
      </c>
      <c r="H384" s="27">
        <v>2.6566585768550313E-5</v>
      </c>
      <c r="I384" s="27">
        <v>6.6283298577924407E-6</v>
      </c>
      <c r="J384" s="27">
        <v>4.1214828548202118E-6</v>
      </c>
      <c r="K384" s="27">
        <v>2.1572866639123562E-6</v>
      </c>
      <c r="L384" s="27">
        <v>3.6953521557757949E-6</v>
      </c>
      <c r="M384" s="27">
        <v>7.4173374802418683E-6</v>
      </c>
      <c r="N384" s="27">
        <v>3.9983044496276843E-6</v>
      </c>
      <c r="O384" s="27">
        <v>4.5442844077783434E-6</v>
      </c>
      <c r="P384" s="27">
        <v>1.2766950000000003E-5</v>
      </c>
      <c r="Q384" s="27">
        <v>2.7342000000000004E-6</v>
      </c>
      <c r="R384" s="27">
        <v>1.1686500000000002E-5</v>
      </c>
      <c r="S384" s="27">
        <v>1.6978500000000002E-6</v>
      </c>
      <c r="T384" s="27">
        <v>7.0560000000000018E-7</v>
      </c>
      <c r="U384" s="27">
        <v>5.1244199999999993E-6</v>
      </c>
      <c r="V384" s="27">
        <v>7.8056999999999988E-6</v>
      </c>
      <c r="W384" s="27">
        <v>8.3304900000000037E-6</v>
      </c>
      <c r="X384" s="27">
        <v>1.4112E-5</v>
      </c>
      <c r="Y384" s="27">
        <v>5.6933099999999999E-5</v>
      </c>
      <c r="Z384" s="27">
        <v>4.3218000000000015E-6</v>
      </c>
      <c r="AA384" s="27">
        <v>1.9130580000000005E-5</v>
      </c>
      <c r="AB384" s="27">
        <v>2.0153700000000002E-6</v>
      </c>
      <c r="AC384" s="27">
        <v>2.219553E-5</v>
      </c>
      <c r="AD384" s="27">
        <v>2.0727000000000001E-6</v>
      </c>
      <c r="AE384" s="27">
        <v>2.3417099999999998E-6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7">+C392+C393</f>
        <v>2.4955405440000005E-4</v>
      </c>
      <c r="D391" s="21">
        <f t="shared" si="87"/>
        <v>7.6069264319999987E-4</v>
      </c>
      <c r="E391" s="21">
        <f t="shared" si="87"/>
        <v>1.4210864640000003E-3</v>
      </c>
      <c r="F391" s="21">
        <f t="shared" si="87"/>
        <v>2.0340280127999996E-3</v>
      </c>
      <c r="G391" s="21">
        <f t="shared" si="87"/>
        <v>1.6674586656000004E-3</v>
      </c>
      <c r="H391" s="21">
        <f t="shared" si="87"/>
        <v>5.5536432000000005E-4</v>
      </c>
      <c r="I391" s="21">
        <f t="shared" si="87"/>
        <v>2.5582159680000003E-4</v>
      </c>
      <c r="J391" s="21">
        <f t="shared" si="87"/>
        <v>3.8324616960000007E-4</v>
      </c>
      <c r="K391" s="21">
        <f t="shared" si="87"/>
        <v>4.2355568640000009E-4</v>
      </c>
      <c r="L391" s="21">
        <f t="shared" si="87"/>
        <v>1.880126976E-4</v>
      </c>
      <c r="M391" s="21">
        <f t="shared" si="87"/>
        <v>2.9639500799999988E-4</v>
      </c>
      <c r="N391" s="21">
        <f t="shared" si="87"/>
        <v>4.4904021120000003E-4</v>
      </c>
      <c r="O391" s="21">
        <f t="shared" si="87"/>
        <v>4.5088706879999995E-4</v>
      </c>
      <c r="P391" s="21">
        <f t="shared" si="87"/>
        <v>1.0838774015999996E-3</v>
      </c>
      <c r="Q391" s="21">
        <f t="shared" si="87"/>
        <v>9.2860750079999991E-4</v>
      </c>
      <c r="R391" s="21">
        <f t="shared" si="87"/>
        <v>9.790627392000002E-4</v>
      </c>
      <c r="S391" s="21">
        <f t="shared" si="87"/>
        <v>5.4220205759999995E-4</v>
      </c>
      <c r="T391" s="21">
        <f t="shared" si="87"/>
        <v>2.7764983679999999E-4</v>
      </c>
      <c r="U391" s="21">
        <f t="shared" si="87"/>
        <v>1.1827226879999998E-4</v>
      </c>
      <c r="V391" s="21">
        <f t="shared" si="87"/>
        <v>4.6886327040000005E-4</v>
      </c>
      <c r="W391" s="21">
        <f t="shared" si="87"/>
        <v>2.0396441184000001E-3</v>
      </c>
      <c r="X391" s="21">
        <f t="shared" si="87"/>
        <v>1.7361673055999998E-3</v>
      </c>
      <c r="Y391" s="21">
        <f t="shared" si="87"/>
        <v>2.6828101440000001E-4</v>
      </c>
      <c r="Z391" s="21">
        <f t="shared" si="87"/>
        <v>3.1403406720000005E-4</v>
      </c>
      <c r="AA391" s="21">
        <f t="shared" si="87"/>
        <v>3.5013101088000004E-3</v>
      </c>
      <c r="AB391" s="21">
        <f t="shared" si="87"/>
        <v>5.7884077440000003E-4</v>
      </c>
      <c r="AC391" s="21">
        <f t="shared" si="87"/>
        <v>6.022469376000001E-4</v>
      </c>
      <c r="AD391" s="21">
        <f t="shared" si="87"/>
        <v>9.9144044832000025E-3</v>
      </c>
      <c r="AE391" s="21">
        <f t="shared" si="87"/>
        <v>5.8871391263999996E-4</v>
      </c>
    </row>
    <row r="392" spans="1:31" x14ac:dyDescent="0.2">
      <c r="A392" s="9" t="s">
        <v>679</v>
      </c>
      <c r="B392" s="4" t="s">
        <v>680</v>
      </c>
      <c r="C392" s="27">
        <v>2.4955405440000005E-4</v>
      </c>
      <c r="D392" s="27">
        <v>7.6069264319999987E-4</v>
      </c>
      <c r="E392" s="27">
        <v>1.4210864640000003E-3</v>
      </c>
      <c r="F392" s="27">
        <v>2.0340280127999996E-3</v>
      </c>
      <c r="G392" s="27">
        <v>1.6674586656000004E-3</v>
      </c>
      <c r="H392" s="27">
        <v>5.5536432000000005E-4</v>
      </c>
      <c r="I392" s="27">
        <v>2.5582159680000003E-4</v>
      </c>
      <c r="J392" s="27">
        <v>3.8324616960000007E-4</v>
      </c>
      <c r="K392" s="27">
        <v>4.2355568640000009E-4</v>
      </c>
      <c r="L392" s="27">
        <v>1.880126976E-4</v>
      </c>
      <c r="M392" s="27">
        <v>2.9639500799999988E-4</v>
      </c>
      <c r="N392" s="27">
        <v>4.4904021120000003E-4</v>
      </c>
      <c r="O392" s="27">
        <v>4.5088706879999995E-4</v>
      </c>
      <c r="P392" s="27">
        <v>1.0838774015999996E-3</v>
      </c>
      <c r="Q392" s="27">
        <v>9.2860750079999991E-4</v>
      </c>
      <c r="R392" s="27">
        <v>9.790627392000002E-4</v>
      </c>
      <c r="S392" s="27">
        <v>5.4220205759999995E-4</v>
      </c>
      <c r="T392" s="27">
        <v>2.7764983679999999E-4</v>
      </c>
      <c r="U392" s="27">
        <v>1.1827226879999998E-4</v>
      </c>
      <c r="V392" s="27">
        <v>4.6886327040000005E-4</v>
      </c>
      <c r="W392" s="27">
        <v>2.0396441184000001E-3</v>
      </c>
      <c r="X392" s="27">
        <v>1.7361673055999998E-3</v>
      </c>
      <c r="Y392" s="27">
        <v>2.6828101440000001E-4</v>
      </c>
      <c r="Z392" s="27">
        <v>3.1403406720000005E-4</v>
      </c>
      <c r="AA392" s="27">
        <v>3.5013101088000004E-3</v>
      </c>
      <c r="AB392" s="27">
        <v>5.7884077440000003E-4</v>
      </c>
      <c r="AC392" s="27">
        <v>6.022469376000001E-4</v>
      </c>
      <c r="AD392" s="27">
        <v>9.9144044832000025E-3</v>
      </c>
      <c r="AE392" s="27">
        <v>5.8871391263999996E-4</v>
      </c>
    </row>
    <row r="393" spans="1:31" x14ac:dyDescent="0.2">
      <c r="A393" s="9" t="s">
        <v>681</v>
      </c>
      <c r="B393" s="4" t="s">
        <v>682</v>
      </c>
      <c r="C393" s="21">
        <f t="shared" ref="C393:AE393" si="88">+C394+C395+C396+C397+C398</f>
        <v>0</v>
      </c>
      <c r="D393" s="21">
        <f t="shared" si="88"/>
        <v>0</v>
      </c>
      <c r="E393" s="21">
        <f t="shared" si="88"/>
        <v>0</v>
      </c>
      <c r="F393" s="21">
        <f t="shared" si="88"/>
        <v>0</v>
      </c>
      <c r="G393" s="21">
        <f t="shared" si="88"/>
        <v>0</v>
      </c>
      <c r="H393" s="21">
        <f t="shared" si="88"/>
        <v>0</v>
      </c>
      <c r="I393" s="21">
        <f t="shared" si="88"/>
        <v>0</v>
      </c>
      <c r="J393" s="21">
        <f t="shared" si="88"/>
        <v>0</v>
      </c>
      <c r="K393" s="21">
        <f t="shared" si="88"/>
        <v>0</v>
      </c>
      <c r="L393" s="21">
        <f t="shared" si="88"/>
        <v>0</v>
      </c>
      <c r="M393" s="21">
        <f t="shared" si="88"/>
        <v>0</v>
      </c>
      <c r="N393" s="21">
        <f t="shared" si="88"/>
        <v>0</v>
      </c>
      <c r="O393" s="21">
        <f t="shared" si="88"/>
        <v>0</v>
      </c>
      <c r="P393" s="21">
        <f t="shared" si="88"/>
        <v>0</v>
      </c>
      <c r="Q393" s="21">
        <f t="shared" si="88"/>
        <v>0</v>
      </c>
      <c r="R393" s="21">
        <f t="shared" si="88"/>
        <v>0</v>
      </c>
      <c r="S393" s="21">
        <f t="shared" si="88"/>
        <v>0</v>
      </c>
      <c r="T393" s="21">
        <f t="shared" si="88"/>
        <v>0</v>
      </c>
      <c r="U393" s="21">
        <f t="shared" si="88"/>
        <v>0</v>
      </c>
      <c r="V393" s="21">
        <f t="shared" si="88"/>
        <v>0</v>
      </c>
      <c r="W393" s="21">
        <f t="shared" si="88"/>
        <v>0</v>
      </c>
      <c r="X393" s="21">
        <f t="shared" si="88"/>
        <v>0</v>
      </c>
      <c r="Y393" s="21">
        <f t="shared" si="88"/>
        <v>0</v>
      </c>
      <c r="Z393" s="21">
        <f t="shared" si="88"/>
        <v>0</v>
      </c>
      <c r="AA393" s="21">
        <f t="shared" si="88"/>
        <v>0</v>
      </c>
      <c r="AB393" s="21">
        <f t="shared" si="88"/>
        <v>0</v>
      </c>
      <c r="AC393" s="21">
        <f t="shared" si="88"/>
        <v>0</v>
      </c>
      <c r="AD393" s="21">
        <f t="shared" si="88"/>
        <v>0</v>
      </c>
      <c r="AE393" s="21">
        <f t="shared" si="88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9">+C400+C401</f>
        <v>0</v>
      </c>
      <c r="D399" s="21">
        <f t="shared" si="89"/>
        <v>0</v>
      </c>
      <c r="E399" s="21">
        <f t="shared" si="89"/>
        <v>0</v>
      </c>
      <c r="F399" s="21">
        <f t="shared" si="89"/>
        <v>0</v>
      </c>
      <c r="G399" s="21">
        <f t="shared" si="89"/>
        <v>0</v>
      </c>
      <c r="H399" s="21">
        <f t="shared" si="89"/>
        <v>0</v>
      </c>
      <c r="I399" s="21">
        <f t="shared" si="89"/>
        <v>0</v>
      </c>
      <c r="J399" s="21">
        <f t="shared" si="89"/>
        <v>0</v>
      </c>
      <c r="K399" s="21">
        <f t="shared" si="89"/>
        <v>0</v>
      </c>
      <c r="L399" s="21">
        <f t="shared" si="89"/>
        <v>0</v>
      </c>
      <c r="M399" s="21">
        <f t="shared" si="89"/>
        <v>0</v>
      </c>
      <c r="N399" s="21">
        <f t="shared" si="89"/>
        <v>0</v>
      </c>
      <c r="O399" s="21">
        <f t="shared" si="89"/>
        <v>0</v>
      </c>
      <c r="P399" s="21">
        <f t="shared" si="89"/>
        <v>0</v>
      </c>
      <c r="Q399" s="21">
        <f t="shared" si="89"/>
        <v>0</v>
      </c>
      <c r="R399" s="21">
        <f t="shared" si="89"/>
        <v>0</v>
      </c>
      <c r="S399" s="21">
        <f t="shared" si="89"/>
        <v>0</v>
      </c>
      <c r="T399" s="21">
        <f t="shared" si="89"/>
        <v>0</v>
      </c>
      <c r="U399" s="21">
        <f t="shared" si="89"/>
        <v>0</v>
      </c>
      <c r="V399" s="21">
        <f t="shared" si="89"/>
        <v>0</v>
      </c>
      <c r="W399" s="21">
        <f t="shared" si="89"/>
        <v>0</v>
      </c>
      <c r="X399" s="21">
        <f t="shared" si="89"/>
        <v>0</v>
      </c>
      <c r="Y399" s="21">
        <f t="shared" si="89"/>
        <v>0</v>
      </c>
      <c r="Z399" s="21">
        <f t="shared" si="89"/>
        <v>0</v>
      </c>
      <c r="AA399" s="21">
        <f t="shared" si="89"/>
        <v>0</v>
      </c>
      <c r="AB399" s="21">
        <f t="shared" si="89"/>
        <v>0</v>
      </c>
      <c r="AC399" s="21">
        <f t="shared" si="89"/>
        <v>0</v>
      </c>
      <c r="AD399" s="21">
        <f t="shared" si="89"/>
        <v>0</v>
      </c>
      <c r="AE399" s="21">
        <f t="shared" si="89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0">+C408+C409</f>
        <v>0</v>
      </c>
      <c r="D407" s="21">
        <f t="shared" si="90"/>
        <v>0</v>
      </c>
      <c r="E407" s="21">
        <f t="shared" si="90"/>
        <v>0</v>
      </c>
      <c r="F407" s="21">
        <f t="shared" si="90"/>
        <v>0</v>
      </c>
      <c r="G407" s="21">
        <f t="shared" si="90"/>
        <v>0</v>
      </c>
      <c r="H407" s="21">
        <f t="shared" si="90"/>
        <v>0</v>
      </c>
      <c r="I407" s="21">
        <f t="shared" si="90"/>
        <v>0</v>
      </c>
      <c r="J407" s="21">
        <f t="shared" si="90"/>
        <v>0</v>
      </c>
      <c r="K407" s="21">
        <f t="shared" si="90"/>
        <v>0</v>
      </c>
      <c r="L407" s="21">
        <f t="shared" si="90"/>
        <v>0</v>
      </c>
      <c r="M407" s="21">
        <f t="shared" si="90"/>
        <v>0</v>
      </c>
      <c r="N407" s="21">
        <f t="shared" si="90"/>
        <v>0</v>
      </c>
      <c r="O407" s="21">
        <f t="shared" si="90"/>
        <v>0</v>
      </c>
      <c r="P407" s="21">
        <f t="shared" si="90"/>
        <v>0</v>
      </c>
      <c r="Q407" s="21">
        <f t="shared" si="90"/>
        <v>0</v>
      </c>
      <c r="R407" s="21">
        <f t="shared" si="90"/>
        <v>0</v>
      </c>
      <c r="S407" s="21">
        <f t="shared" si="90"/>
        <v>0</v>
      </c>
      <c r="T407" s="21">
        <f t="shared" si="90"/>
        <v>0</v>
      </c>
      <c r="U407" s="21">
        <f t="shared" si="90"/>
        <v>0</v>
      </c>
      <c r="V407" s="21">
        <f t="shared" si="90"/>
        <v>0</v>
      </c>
      <c r="W407" s="21">
        <f t="shared" si="90"/>
        <v>0</v>
      </c>
      <c r="X407" s="21">
        <f t="shared" si="90"/>
        <v>0</v>
      </c>
      <c r="Y407" s="21">
        <f t="shared" si="90"/>
        <v>0</v>
      </c>
      <c r="Z407" s="21">
        <f t="shared" si="90"/>
        <v>0</v>
      </c>
      <c r="AA407" s="21">
        <f t="shared" si="90"/>
        <v>0</v>
      </c>
      <c r="AB407" s="21">
        <f t="shared" si="90"/>
        <v>0</v>
      </c>
      <c r="AC407" s="21">
        <f t="shared" si="90"/>
        <v>0</v>
      </c>
      <c r="AD407" s="21">
        <f t="shared" si="90"/>
        <v>0</v>
      </c>
      <c r="AE407" s="21">
        <f t="shared" si="90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1">+C410+C411+C412+C413+C414</f>
        <v>0</v>
      </c>
      <c r="D409" s="21">
        <f t="shared" si="91"/>
        <v>0</v>
      </c>
      <c r="E409" s="21">
        <f t="shared" si="91"/>
        <v>0</v>
      </c>
      <c r="F409" s="21">
        <f t="shared" si="91"/>
        <v>0</v>
      </c>
      <c r="G409" s="21">
        <f t="shared" si="91"/>
        <v>0</v>
      </c>
      <c r="H409" s="21">
        <f t="shared" si="91"/>
        <v>0</v>
      </c>
      <c r="I409" s="21">
        <f t="shared" si="91"/>
        <v>0</v>
      </c>
      <c r="J409" s="21">
        <f t="shared" si="91"/>
        <v>0</v>
      </c>
      <c r="K409" s="21">
        <f t="shared" si="91"/>
        <v>0</v>
      </c>
      <c r="L409" s="21">
        <f t="shared" si="91"/>
        <v>0</v>
      </c>
      <c r="M409" s="21">
        <f t="shared" si="91"/>
        <v>0</v>
      </c>
      <c r="N409" s="21">
        <f t="shared" si="91"/>
        <v>0</v>
      </c>
      <c r="O409" s="21">
        <f t="shared" si="91"/>
        <v>0</v>
      </c>
      <c r="P409" s="21">
        <f t="shared" si="91"/>
        <v>0</v>
      </c>
      <c r="Q409" s="21">
        <f t="shared" si="91"/>
        <v>0</v>
      </c>
      <c r="R409" s="21">
        <f t="shared" si="91"/>
        <v>0</v>
      </c>
      <c r="S409" s="21">
        <f t="shared" si="91"/>
        <v>0</v>
      </c>
      <c r="T409" s="21">
        <f t="shared" si="91"/>
        <v>0</v>
      </c>
      <c r="U409" s="21">
        <f t="shared" si="91"/>
        <v>0</v>
      </c>
      <c r="V409" s="21">
        <f t="shared" si="91"/>
        <v>0</v>
      </c>
      <c r="W409" s="21">
        <f t="shared" si="91"/>
        <v>0</v>
      </c>
      <c r="X409" s="21">
        <f t="shared" si="91"/>
        <v>0</v>
      </c>
      <c r="Y409" s="21">
        <f t="shared" si="91"/>
        <v>0</v>
      </c>
      <c r="Z409" s="21">
        <f t="shared" si="91"/>
        <v>0</v>
      </c>
      <c r="AA409" s="21">
        <f t="shared" si="91"/>
        <v>0</v>
      </c>
      <c r="AB409" s="21">
        <f t="shared" si="91"/>
        <v>0</v>
      </c>
      <c r="AC409" s="21">
        <f t="shared" si="91"/>
        <v>0</v>
      </c>
      <c r="AD409" s="21">
        <f t="shared" si="91"/>
        <v>0</v>
      </c>
      <c r="AE409" s="21">
        <f t="shared" si="91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2">+C416+C417</f>
        <v>0</v>
      </c>
      <c r="D415" s="21">
        <f t="shared" si="92"/>
        <v>0</v>
      </c>
      <c r="E415" s="21">
        <f t="shared" si="92"/>
        <v>0</v>
      </c>
      <c r="F415" s="21">
        <f t="shared" si="92"/>
        <v>0</v>
      </c>
      <c r="G415" s="21">
        <f t="shared" si="92"/>
        <v>0</v>
      </c>
      <c r="H415" s="21">
        <f t="shared" si="92"/>
        <v>0</v>
      </c>
      <c r="I415" s="21">
        <f t="shared" si="92"/>
        <v>0</v>
      </c>
      <c r="J415" s="21">
        <f t="shared" si="92"/>
        <v>0</v>
      </c>
      <c r="K415" s="21">
        <f t="shared" si="92"/>
        <v>0</v>
      </c>
      <c r="L415" s="21">
        <f t="shared" si="92"/>
        <v>0</v>
      </c>
      <c r="M415" s="21">
        <f t="shared" si="92"/>
        <v>0</v>
      </c>
      <c r="N415" s="21">
        <f t="shared" si="92"/>
        <v>0</v>
      </c>
      <c r="O415" s="21">
        <f t="shared" si="92"/>
        <v>0</v>
      </c>
      <c r="P415" s="21">
        <f t="shared" si="92"/>
        <v>0</v>
      </c>
      <c r="Q415" s="21">
        <f t="shared" si="92"/>
        <v>0</v>
      </c>
      <c r="R415" s="21">
        <f t="shared" si="92"/>
        <v>0</v>
      </c>
      <c r="S415" s="21">
        <f t="shared" si="92"/>
        <v>0</v>
      </c>
      <c r="T415" s="21">
        <f t="shared" si="92"/>
        <v>0</v>
      </c>
      <c r="U415" s="21">
        <f t="shared" si="92"/>
        <v>0</v>
      </c>
      <c r="V415" s="21">
        <f t="shared" si="92"/>
        <v>0</v>
      </c>
      <c r="W415" s="21">
        <f t="shared" si="92"/>
        <v>0</v>
      </c>
      <c r="X415" s="21">
        <f t="shared" si="92"/>
        <v>0</v>
      </c>
      <c r="Y415" s="21">
        <f t="shared" si="92"/>
        <v>0</v>
      </c>
      <c r="Z415" s="21">
        <f t="shared" si="92"/>
        <v>0</v>
      </c>
      <c r="AA415" s="21">
        <f t="shared" si="92"/>
        <v>0</v>
      </c>
      <c r="AB415" s="21">
        <f t="shared" si="92"/>
        <v>0</v>
      </c>
      <c r="AC415" s="21">
        <f t="shared" si="92"/>
        <v>0</v>
      </c>
      <c r="AD415" s="21">
        <f t="shared" si="92"/>
        <v>0</v>
      </c>
      <c r="AE415" s="21">
        <f t="shared" si="92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3">+C418+C419+C420+C421+C422</f>
        <v>0</v>
      </c>
      <c r="D417" s="21">
        <f t="shared" si="93"/>
        <v>0</v>
      </c>
      <c r="E417" s="21">
        <f t="shared" si="93"/>
        <v>0</v>
      </c>
      <c r="F417" s="21">
        <f t="shared" si="93"/>
        <v>0</v>
      </c>
      <c r="G417" s="21">
        <f t="shared" si="93"/>
        <v>0</v>
      </c>
      <c r="H417" s="21">
        <f t="shared" si="93"/>
        <v>0</v>
      </c>
      <c r="I417" s="21">
        <f t="shared" si="93"/>
        <v>0</v>
      </c>
      <c r="J417" s="21">
        <f t="shared" si="93"/>
        <v>0</v>
      </c>
      <c r="K417" s="21">
        <f t="shared" si="93"/>
        <v>0</v>
      </c>
      <c r="L417" s="21">
        <f t="shared" si="93"/>
        <v>0</v>
      </c>
      <c r="M417" s="21">
        <f t="shared" si="93"/>
        <v>0</v>
      </c>
      <c r="N417" s="21">
        <f t="shared" si="93"/>
        <v>0</v>
      </c>
      <c r="O417" s="21">
        <f t="shared" si="93"/>
        <v>0</v>
      </c>
      <c r="P417" s="21">
        <f t="shared" si="93"/>
        <v>0</v>
      </c>
      <c r="Q417" s="21">
        <f t="shared" si="93"/>
        <v>0</v>
      </c>
      <c r="R417" s="21">
        <f t="shared" si="93"/>
        <v>0</v>
      </c>
      <c r="S417" s="21">
        <f t="shared" si="93"/>
        <v>0</v>
      </c>
      <c r="T417" s="21">
        <f t="shared" si="93"/>
        <v>0</v>
      </c>
      <c r="U417" s="21">
        <f t="shared" si="93"/>
        <v>0</v>
      </c>
      <c r="V417" s="21">
        <f t="shared" si="93"/>
        <v>0</v>
      </c>
      <c r="W417" s="21">
        <f t="shared" si="93"/>
        <v>0</v>
      </c>
      <c r="X417" s="21">
        <f t="shared" si="93"/>
        <v>0</v>
      </c>
      <c r="Y417" s="21">
        <f t="shared" si="93"/>
        <v>0</v>
      </c>
      <c r="Z417" s="21">
        <f t="shared" si="93"/>
        <v>0</v>
      </c>
      <c r="AA417" s="21">
        <f t="shared" si="93"/>
        <v>0</v>
      </c>
      <c r="AB417" s="21">
        <f t="shared" si="93"/>
        <v>0</v>
      </c>
      <c r="AC417" s="21">
        <f t="shared" si="93"/>
        <v>0</v>
      </c>
      <c r="AD417" s="21">
        <f t="shared" si="93"/>
        <v>0</v>
      </c>
      <c r="AE417" s="21">
        <f t="shared" si="93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4">+C426+C430+C431+C434</f>
        <v>8.5143875307385708E-2</v>
      </c>
      <c r="D425" s="28">
        <f t="shared" si="94"/>
        <v>9.8493487105274807E-2</v>
      </c>
      <c r="E425" s="28">
        <f t="shared" si="94"/>
        <v>0.11459602132745896</v>
      </c>
      <c r="F425" s="28">
        <f t="shared" si="94"/>
        <v>0.12163439083512541</v>
      </c>
      <c r="G425" s="28">
        <f t="shared" si="94"/>
        <v>0.12765798639168488</v>
      </c>
      <c r="H425" s="28">
        <f t="shared" si="94"/>
        <v>0.11722630217003639</v>
      </c>
      <c r="I425" s="28">
        <f t="shared" si="94"/>
        <v>0.11023561103508822</v>
      </c>
      <c r="J425" s="28">
        <f t="shared" si="94"/>
        <v>0.12174351805773168</v>
      </c>
      <c r="K425" s="28">
        <f t="shared" si="94"/>
        <v>0.13411036882195093</v>
      </c>
      <c r="L425" s="28">
        <f t="shared" si="94"/>
        <v>0.12882488193433572</v>
      </c>
      <c r="M425" s="28">
        <f t="shared" si="94"/>
        <v>0.12261916606197884</v>
      </c>
      <c r="N425" s="28">
        <f t="shared" si="94"/>
        <v>0.36022714072770606</v>
      </c>
      <c r="O425" s="28">
        <f t="shared" si="94"/>
        <v>0.49664968036978835</v>
      </c>
      <c r="P425" s="28">
        <f t="shared" si="94"/>
        <v>0.47746655913225022</v>
      </c>
      <c r="Q425" s="28">
        <f t="shared" si="94"/>
        <v>0.43616896263874788</v>
      </c>
      <c r="R425" s="28">
        <f t="shared" si="94"/>
        <v>0.48583974262849039</v>
      </c>
      <c r="S425" s="28">
        <f t="shared" si="94"/>
        <v>0.49836052938286624</v>
      </c>
      <c r="T425" s="28">
        <f t="shared" si="94"/>
        <v>0.50177437341737963</v>
      </c>
      <c r="U425" s="28">
        <f t="shared" si="94"/>
        <v>0.50306152739005761</v>
      </c>
      <c r="V425" s="28">
        <f t="shared" si="94"/>
        <v>0.50409392857120527</v>
      </c>
      <c r="W425" s="28">
        <f t="shared" si="94"/>
        <v>0.55757989838203115</v>
      </c>
      <c r="X425" s="28">
        <f t="shared" si="94"/>
        <v>0.55481652987511587</v>
      </c>
      <c r="Y425" s="28">
        <f t="shared" si="94"/>
        <v>0.56521221449697401</v>
      </c>
      <c r="Z425" s="28">
        <f t="shared" si="94"/>
        <v>0.59847186919820294</v>
      </c>
      <c r="AA425" s="28">
        <f t="shared" si="94"/>
        <v>0.60526853294167604</v>
      </c>
      <c r="AB425" s="28">
        <f t="shared" si="94"/>
        <v>0.63491981937883302</v>
      </c>
      <c r="AC425" s="28">
        <f t="shared" si="94"/>
        <v>0.64629282526075715</v>
      </c>
      <c r="AD425" s="28">
        <f t="shared" si="94"/>
        <v>0.65873728369916085</v>
      </c>
      <c r="AE425" s="28">
        <f t="shared" si="94"/>
        <v>0.67378456440802004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2.7E-2</v>
      </c>
      <c r="D430" s="27">
        <v>2.7E-2</v>
      </c>
      <c r="E430" s="27">
        <v>2.7E-2</v>
      </c>
      <c r="F430" s="27">
        <v>2.7E-2</v>
      </c>
      <c r="G430" s="27">
        <v>2.7E-2</v>
      </c>
      <c r="H430" s="27">
        <v>2.7E-2</v>
      </c>
      <c r="I430" s="27">
        <v>2.7E-2</v>
      </c>
      <c r="J430" s="27">
        <v>3.0599999999999999E-2</v>
      </c>
      <c r="K430" s="27">
        <v>3.0599999999999999E-2</v>
      </c>
      <c r="L430" s="27">
        <v>3.0599999999999999E-2</v>
      </c>
      <c r="M430" s="27">
        <v>3.2250000000000001E-2</v>
      </c>
      <c r="N430" s="27">
        <v>3.2250000000000008E-2</v>
      </c>
      <c r="O430" s="27">
        <v>3.2687999999999995E-2</v>
      </c>
      <c r="P430" s="27">
        <v>3.2687999999999995E-2</v>
      </c>
      <c r="Q430" s="27">
        <v>3.2687999999999995E-2</v>
      </c>
      <c r="R430" s="27">
        <v>3.1037999999999996E-2</v>
      </c>
      <c r="S430" s="27">
        <v>3.1957013699999988E-2</v>
      </c>
      <c r="T430" s="27">
        <v>3.1957013699999988E-2</v>
      </c>
      <c r="U430" s="27">
        <v>3.1957013699999995E-2</v>
      </c>
      <c r="V430" s="27">
        <v>3.1957013699999995E-2</v>
      </c>
      <c r="W430" s="27">
        <v>4.0180613699999999E-2</v>
      </c>
      <c r="X430" s="27">
        <v>4.0051913700000004E-2</v>
      </c>
      <c r="Y430" s="27">
        <v>2.6782313700000001E-2</v>
      </c>
      <c r="Z430" s="27">
        <v>4.8251213700000004E-2</v>
      </c>
      <c r="AA430" s="27">
        <v>3.7451936700000008E-2</v>
      </c>
      <c r="AB430" s="27">
        <v>4.2417366000000012E-2</v>
      </c>
      <c r="AC430" s="27">
        <v>4.3750631999999928E-2</v>
      </c>
      <c r="AD430" s="27">
        <v>4.4363228999999983E-2</v>
      </c>
      <c r="AE430" s="27">
        <v>5.020916999999999E-2</v>
      </c>
    </row>
    <row r="431" spans="1:31" x14ac:dyDescent="0.2">
      <c r="A431" s="80" t="s">
        <v>730</v>
      </c>
      <c r="B431" s="4" t="s">
        <v>731</v>
      </c>
      <c r="C431" s="21">
        <f t="shared" ref="C431:AE431" si="95">+C432+C433</f>
        <v>8.7516495979674737E-5</v>
      </c>
      <c r="D431" s="21">
        <f t="shared" si="95"/>
        <v>9.0148592052297004E-5</v>
      </c>
      <c r="E431" s="21">
        <f t="shared" si="95"/>
        <v>9.567636772172347E-5</v>
      </c>
      <c r="F431" s="21">
        <f t="shared" si="95"/>
        <v>9.7841785577131788E-5</v>
      </c>
      <c r="G431" s="21">
        <f t="shared" si="95"/>
        <v>9.9368370862385643E-5</v>
      </c>
      <c r="H431" s="21">
        <f t="shared" si="95"/>
        <v>1.0256378690710881E-4</v>
      </c>
      <c r="I431" s="21">
        <f t="shared" si="95"/>
        <v>1.1248049886539735E-4</v>
      </c>
      <c r="J431" s="21">
        <f t="shared" si="95"/>
        <v>1.1630868365423865E-4</v>
      </c>
      <c r="K431" s="21">
        <f t="shared" si="95"/>
        <v>1.1886539310644232E-4</v>
      </c>
      <c r="L431" s="21">
        <f t="shared" si="95"/>
        <v>1.1932881495176698E-4</v>
      </c>
      <c r="M431" s="21">
        <f t="shared" si="95"/>
        <v>1.2251917245189762E-4</v>
      </c>
      <c r="N431" s="21">
        <f t="shared" si="95"/>
        <v>1.2545857337593826E-4</v>
      </c>
      <c r="O431" s="21">
        <f t="shared" si="95"/>
        <v>1.2466949258837303E-4</v>
      </c>
      <c r="P431" s="21">
        <f t="shared" si="95"/>
        <v>1.2825863245555149E-4</v>
      </c>
      <c r="Q431" s="21">
        <f t="shared" si="95"/>
        <v>1.3685040107562851E-4</v>
      </c>
      <c r="R431" s="21">
        <f t="shared" si="95"/>
        <v>1.4636340726045428E-4</v>
      </c>
      <c r="S431" s="21">
        <f t="shared" si="95"/>
        <v>1.5312271095870405E-4</v>
      </c>
      <c r="T431" s="21">
        <f t="shared" si="95"/>
        <v>1.6003412429668244E-4</v>
      </c>
      <c r="U431" s="21">
        <f t="shared" si="95"/>
        <v>1.6435173350511605E-4</v>
      </c>
      <c r="V431" s="21">
        <f t="shared" si="95"/>
        <v>1.7469232755069295E-4</v>
      </c>
      <c r="W431" s="21">
        <f t="shared" si="95"/>
        <v>1.8625526594685492E-4</v>
      </c>
      <c r="X431" s="21">
        <f t="shared" si="95"/>
        <v>2.0158547655707386E-4</v>
      </c>
      <c r="Y431" s="21">
        <f t="shared" si="95"/>
        <v>2.1633305900176173E-4</v>
      </c>
      <c r="Z431" s="21">
        <f t="shared" si="95"/>
        <v>2.2585937301522517E-4</v>
      </c>
      <c r="AA431" s="21">
        <f t="shared" si="95"/>
        <v>2.3677073402359551E-4</v>
      </c>
      <c r="AB431" s="21">
        <f t="shared" si="95"/>
        <v>2.5002055165329574E-4</v>
      </c>
      <c r="AC431" s="21">
        <f t="shared" si="95"/>
        <v>1.9619226956825773E-4</v>
      </c>
      <c r="AD431" s="21">
        <f t="shared" si="95"/>
        <v>2.4189938751952698E-4</v>
      </c>
      <c r="AE431" s="21">
        <f t="shared" si="95"/>
        <v>2.5906046813474481E-4</v>
      </c>
    </row>
    <row r="432" spans="1:31" x14ac:dyDescent="0.2">
      <c r="A432" s="80" t="s">
        <v>732</v>
      </c>
      <c r="B432" s="4" t="s">
        <v>733</v>
      </c>
      <c r="C432" s="27">
        <v>2.6692596737050947E-7</v>
      </c>
      <c r="D432" s="27">
        <v>2.79747244425488E-7</v>
      </c>
      <c r="E432" s="27">
        <v>2.9359793237438755E-7</v>
      </c>
      <c r="F432" s="27">
        <v>2.9370185682144773E-7</v>
      </c>
      <c r="G432" s="27">
        <v>2.6557166789100664E-7</v>
      </c>
      <c r="H432" s="27">
        <v>2.6679456825283533E-7</v>
      </c>
      <c r="I432" s="27">
        <v>7.5327759972096425E-6</v>
      </c>
      <c r="J432" s="27">
        <v>8.3994410014200068E-6</v>
      </c>
      <c r="K432" s="27">
        <v>9.3606195397510036E-6</v>
      </c>
      <c r="L432" s="27">
        <v>1.0468835399556218E-5</v>
      </c>
      <c r="M432" s="27">
        <v>1.163792993377407E-5</v>
      </c>
      <c r="N432" s="27">
        <v>1.3044425895264369E-5</v>
      </c>
      <c r="O432" s="27">
        <v>1.4685124020404746E-5</v>
      </c>
      <c r="P432" s="27">
        <v>1.6419848655179659E-5</v>
      </c>
      <c r="Q432" s="27">
        <v>1.8476654967615978E-5</v>
      </c>
      <c r="R432" s="27">
        <v>2.07699635160558E-5</v>
      </c>
      <c r="S432" s="27">
        <v>2.3302511557639258E-5</v>
      </c>
      <c r="T432" s="27">
        <v>2.6387151148493874E-5</v>
      </c>
      <c r="U432" s="27">
        <v>2.9560631747896686E-5</v>
      </c>
      <c r="V432" s="27">
        <v>3.3028049158069037E-5</v>
      </c>
      <c r="W432" s="27">
        <v>3.708953741819796E-5</v>
      </c>
      <c r="X432" s="27">
        <v>4.1691915365959949E-5</v>
      </c>
      <c r="Y432" s="27">
        <v>4.6613324477051709E-5</v>
      </c>
      <c r="Z432" s="27">
        <v>4.7777844138193231E-5</v>
      </c>
      <c r="AA432" s="27">
        <v>5.5453635492932385E-5</v>
      </c>
      <c r="AB432" s="27">
        <v>5.2137619584343404E-5</v>
      </c>
      <c r="AC432" s="27">
        <v>9.7383514188406416E-7</v>
      </c>
      <c r="AD432" s="27">
        <v>2.731698430767542E-5</v>
      </c>
      <c r="AE432" s="27">
        <v>3.9018112489496374E-5</v>
      </c>
    </row>
    <row r="433" spans="1:31" x14ac:dyDescent="0.2">
      <c r="A433" s="80" t="s">
        <v>734</v>
      </c>
      <c r="B433" s="4" t="s">
        <v>735</v>
      </c>
      <c r="C433" s="27">
        <v>8.7249570012304221E-5</v>
      </c>
      <c r="D433" s="27">
        <v>8.9868844807871514E-5</v>
      </c>
      <c r="E433" s="27">
        <v>9.5382769789349088E-5</v>
      </c>
      <c r="F433" s="27">
        <v>9.7548083720310342E-5</v>
      </c>
      <c r="G433" s="27">
        <v>9.9102799194494641E-5</v>
      </c>
      <c r="H433" s="27">
        <v>1.0229699233885597E-4</v>
      </c>
      <c r="I433" s="27">
        <v>1.0494772286818771E-4</v>
      </c>
      <c r="J433" s="27">
        <v>1.0790924265281864E-4</v>
      </c>
      <c r="K433" s="27">
        <v>1.0950477356669131E-4</v>
      </c>
      <c r="L433" s="27">
        <v>1.0885997955221076E-4</v>
      </c>
      <c r="M433" s="27">
        <v>1.1088124251812356E-4</v>
      </c>
      <c r="N433" s="27">
        <v>1.1241414748067388E-4</v>
      </c>
      <c r="O433" s="27">
        <v>1.0998436856796827E-4</v>
      </c>
      <c r="P433" s="27">
        <v>1.1183878380037184E-4</v>
      </c>
      <c r="Q433" s="27">
        <v>1.1837374610801253E-4</v>
      </c>
      <c r="R433" s="27">
        <v>1.2559344374439847E-4</v>
      </c>
      <c r="S433" s="27">
        <v>1.2982019940106478E-4</v>
      </c>
      <c r="T433" s="27">
        <v>1.3364697314818857E-4</v>
      </c>
      <c r="U433" s="27">
        <v>1.3479110175721937E-4</v>
      </c>
      <c r="V433" s="27">
        <v>1.4166427839262393E-4</v>
      </c>
      <c r="W433" s="27">
        <v>1.4916572852865696E-4</v>
      </c>
      <c r="X433" s="27">
        <v>1.5989356119111391E-4</v>
      </c>
      <c r="Y433" s="27">
        <v>1.6971973452471002E-4</v>
      </c>
      <c r="Z433" s="27">
        <v>1.7808152887703195E-4</v>
      </c>
      <c r="AA433" s="27">
        <v>1.8131709853066313E-4</v>
      </c>
      <c r="AB433" s="27">
        <v>1.9788293206895235E-4</v>
      </c>
      <c r="AC433" s="27">
        <v>1.9521843442637366E-4</v>
      </c>
      <c r="AD433" s="27">
        <v>2.1458240321185155E-4</v>
      </c>
      <c r="AE433" s="27">
        <v>2.2004235564524846E-4</v>
      </c>
    </row>
    <row r="434" spans="1:31" x14ac:dyDescent="0.2">
      <c r="A434" s="80" t="s">
        <v>736</v>
      </c>
      <c r="B434" s="4" t="s">
        <v>737</v>
      </c>
      <c r="C434" s="21">
        <f>+C435</f>
        <v>5.8056358811406028E-2</v>
      </c>
      <c r="D434" s="21">
        <f t="shared" ref="D434:AE434" si="96">+D435</f>
        <v>7.1403338513222503E-2</v>
      </c>
      <c r="E434" s="21">
        <f t="shared" si="96"/>
        <v>8.7500344959737228E-2</v>
      </c>
      <c r="F434" s="21">
        <f t="shared" si="96"/>
        <v>9.453654904954828E-2</v>
      </c>
      <c r="G434" s="21">
        <f t="shared" si="96"/>
        <v>0.10055861802082249</v>
      </c>
      <c r="H434" s="21">
        <f t="shared" si="96"/>
        <v>9.0123738383129287E-2</v>
      </c>
      <c r="I434" s="21">
        <f t="shared" si="96"/>
        <v>8.312313053622282E-2</v>
      </c>
      <c r="J434" s="21">
        <f t="shared" si="96"/>
        <v>9.1027209374077434E-2</v>
      </c>
      <c r="K434" s="21">
        <f t="shared" si="96"/>
        <v>0.1033915034288445</v>
      </c>
      <c r="L434" s="21">
        <f t="shared" si="96"/>
        <v>9.8105553119383945E-2</v>
      </c>
      <c r="M434" s="21">
        <f t="shared" si="96"/>
        <v>9.0246646889526952E-2</v>
      </c>
      <c r="N434" s="21">
        <f t="shared" si="96"/>
        <v>0.32785168215433014</v>
      </c>
      <c r="O434" s="21">
        <f t="shared" si="96"/>
        <v>0.46383701087719997</v>
      </c>
      <c r="P434" s="21">
        <f t="shared" si="96"/>
        <v>0.4446503004997947</v>
      </c>
      <c r="Q434" s="21">
        <f t="shared" si="96"/>
        <v>0.40334411223767225</v>
      </c>
      <c r="R434" s="21">
        <f t="shared" si="96"/>
        <v>0.45465537922122995</v>
      </c>
      <c r="S434" s="21">
        <f t="shared" si="96"/>
        <v>0.46625039297190757</v>
      </c>
      <c r="T434" s="21">
        <f t="shared" si="96"/>
        <v>0.46965732559308299</v>
      </c>
      <c r="U434" s="21">
        <f t="shared" si="96"/>
        <v>0.47094016195655247</v>
      </c>
      <c r="V434" s="21">
        <f t="shared" si="96"/>
        <v>0.47196222254365461</v>
      </c>
      <c r="W434" s="21">
        <f t="shared" si="96"/>
        <v>0.51721302941608427</v>
      </c>
      <c r="X434" s="21">
        <f t="shared" si="96"/>
        <v>0.5145630306985588</v>
      </c>
      <c r="Y434" s="21">
        <f t="shared" si="96"/>
        <v>0.53821356773797224</v>
      </c>
      <c r="Z434" s="21">
        <f t="shared" si="96"/>
        <v>0.54999479612518776</v>
      </c>
      <c r="AA434" s="21">
        <f t="shared" si="96"/>
        <v>0.5675798255076524</v>
      </c>
      <c r="AB434" s="21">
        <f t="shared" si="96"/>
        <v>0.59225243282717976</v>
      </c>
      <c r="AC434" s="21">
        <f t="shared" si="96"/>
        <v>0.60234600099118896</v>
      </c>
      <c r="AD434" s="21">
        <f t="shared" si="96"/>
        <v>0.61413215531164134</v>
      </c>
      <c r="AE434" s="21">
        <f t="shared" si="96"/>
        <v>0.62331633393988528</v>
      </c>
    </row>
    <row r="435" spans="1:31" x14ac:dyDescent="0.2">
      <c r="A435" s="80" t="s">
        <v>738</v>
      </c>
      <c r="B435" s="4" t="s">
        <v>739</v>
      </c>
      <c r="C435" s="27">
        <v>5.8056358811406028E-2</v>
      </c>
      <c r="D435" s="27">
        <v>7.1403338513222503E-2</v>
      </c>
      <c r="E435" s="27">
        <v>8.7500344959737228E-2</v>
      </c>
      <c r="F435" s="27">
        <v>9.453654904954828E-2</v>
      </c>
      <c r="G435" s="27">
        <v>0.10055861802082249</v>
      </c>
      <c r="H435" s="27">
        <v>9.0123738383129287E-2</v>
      </c>
      <c r="I435" s="27">
        <v>8.312313053622282E-2</v>
      </c>
      <c r="J435" s="27">
        <v>9.1027209374077434E-2</v>
      </c>
      <c r="K435" s="27">
        <v>0.1033915034288445</v>
      </c>
      <c r="L435" s="27">
        <v>9.8105553119383945E-2</v>
      </c>
      <c r="M435" s="27">
        <v>9.0246646889526952E-2</v>
      </c>
      <c r="N435" s="27">
        <v>0.32785168215433014</v>
      </c>
      <c r="O435" s="27">
        <v>0.46383701087719997</v>
      </c>
      <c r="P435" s="27">
        <v>0.4446503004997947</v>
      </c>
      <c r="Q435" s="27">
        <v>0.40334411223767225</v>
      </c>
      <c r="R435" s="27">
        <v>0.45465537922122995</v>
      </c>
      <c r="S435" s="27">
        <v>0.46625039297190757</v>
      </c>
      <c r="T435" s="27">
        <v>0.46965732559308299</v>
      </c>
      <c r="U435" s="27">
        <v>0.47094016195655247</v>
      </c>
      <c r="V435" s="27">
        <v>0.47196222254365461</v>
      </c>
      <c r="W435" s="27">
        <v>0.51721302941608427</v>
      </c>
      <c r="X435" s="27">
        <v>0.5145630306985588</v>
      </c>
      <c r="Y435" s="27">
        <v>0.53821356773797224</v>
      </c>
      <c r="Z435" s="27">
        <v>0.54999479612518776</v>
      </c>
      <c r="AA435" s="27">
        <v>0.5675798255076524</v>
      </c>
      <c r="AB435" s="27">
        <v>0.59225243282717976</v>
      </c>
      <c r="AC435" s="27">
        <v>0.60234600099118896</v>
      </c>
      <c r="AD435" s="27">
        <v>0.61413215531164134</v>
      </c>
      <c r="AE435" s="27">
        <v>0.62331633393988528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7">+C441+C442</f>
        <v>0</v>
      </c>
      <c r="D440" s="21">
        <f t="shared" si="97"/>
        <v>0</v>
      </c>
      <c r="E440" s="21">
        <f t="shared" si="97"/>
        <v>0</v>
      </c>
      <c r="F440" s="21">
        <f t="shared" si="97"/>
        <v>0</v>
      </c>
      <c r="G440" s="21">
        <f t="shared" si="97"/>
        <v>0</v>
      </c>
      <c r="H440" s="21">
        <f t="shared" si="97"/>
        <v>0</v>
      </c>
      <c r="I440" s="21">
        <f t="shared" si="97"/>
        <v>0</v>
      </c>
      <c r="J440" s="21">
        <f t="shared" si="97"/>
        <v>0</v>
      </c>
      <c r="K440" s="21">
        <f t="shared" si="97"/>
        <v>0</v>
      </c>
      <c r="L440" s="21">
        <f t="shared" si="97"/>
        <v>0</v>
      </c>
      <c r="M440" s="21">
        <f t="shared" si="97"/>
        <v>0</v>
      </c>
      <c r="N440" s="21">
        <f t="shared" si="97"/>
        <v>0</v>
      </c>
      <c r="O440" s="21">
        <f t="shared" si="97"/>
        <v>0</v>
      </c>
      <c r="P440" s="21">
        <f t="shared" si="97"/>
        <v>0</v>
      </c>
      <c r="Q440" s="21">
        <f t="shared" si="97"/>
        <v>0</v>
      </c>
      <c r="R440" s="21">
        <f t="shared" si="97"/>
        <v>0</v>
      </c>
      <c r="S440" s="21">
        <f t="shared" si="97"/>
        <v>0</v>
      </c>
      <c r="T440" s="21">
        <f t="shared" si="97"/>
        <v>0</v>
      </c>
      <c r="U440" s="21">
        <f t="shared" si="97"/>
        <v>0</v>
      </c>
      <c r="V440" s="21">
        <f t="shared" si="97"/>
        <v>0</v>
      </c>
      <c r="W440" s="21">
        <f t="shared" si="97"/>
        <v>0</v>
      </c>
      <c r="X440" s="21">
        <f t="shared" si="97"/>
        <v>0</v>
      </c>
      <c r="Y440" s="21">
        <f t="shared" si="97"/>
        <v>0</v>
      </c>
      <c r="Z440" s="21">
        <f t="shared" si="97"/>
        <v>0</v>
      </c>
      <c r="AA440" s="21">
        <f t="shared" si="97"/>
        <v>0</v>
      </c>
      <c r="AB440" s="21">
        <f t="shared" si="97"/>
        <v>0</v>
      </c>
      <c r="AC440" s="21">
        <f t="shared" si="97"/>
        <v>0</v>
      </c>
      <c r="AD440" s="21">
        <f t="shared" si="97"/>
        <v>0</v>
      </c>
      <c r="AE440" s="21">
        <f t="shared" si="97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98">+D455-D4</f>
        <v>0</v>
      </c>
      <c r="E453" s="29">
        <f t="shared" si="98"/>
        <v>0</v>
      </c>
      <c r="F453" s="29">
        <f t="shared" si="98"/>
        <v>0</v>
      </c>
      <c r="G453" s="29">
        <f t="shared" si="98"/>
        <v>0</v>
      </c>
      <c r="H453" s="29">
        <f t="shared" si="98"/>
        <v>0</v>
      </c>
      <c r="I453" s="29">
        <f t="shared" si="98"/>
        <v>0</v>
      </c>
      <c r="J453" s="29">
        <f t="shared" si="98"/>
        <v>0</v>
      </c>
      <c r="K453" s="29">
        <f t="shared" si="98"/>
        <v>0</v>
      </c>
      <c r="L453" s="29">
        <f t="shared" si="98"/>
        <v>0</v>
      </c>
      <c r="M453" s="29">
        <f t="shared" si="98"/>
        <v>0</v>
      </c>
      <c r="N453" s="29">
        <f t="shared" si="98"/>
        <v>0</v>
      </c>
      <c r="O453" s="29">
        <f t="shared" si="98"/>
        <v>0</v>
      </c>
      <c r="P453" s="29">
        <f t="shared" si="98"/>
        <v>0</v>
      </c>
      <c r="Q453" s="29">
        <f t="shared" si="98"/>
        <v>0</v>
      </c>
      <c r="R453" s="29">
        <f t="shared" si="98"/>
        <v>0</v>
      </c>
      <c r="S453" s="29">
        <f t="shared" si="98"/>
        <v>0</v>
      </c>
      <c r="T453" s="29">
        <f t="shared" si="98"/>
        <v>0</v>
      </c>
      <c r="U453" s="29">
        <f t="shared" si="98"/>
        <v>0</v>
      </c>
      <c r="V453" s="29">
        <f t="shared" si="98"/>
        <v>0</v>
      </c>
      <c r="W453" s="29">
        <f t="shared" si="98"/>
        <v>0</v>
      </c>
      <c r="X453" s="29">
        <f t="shared" si="98"/>
        <v>0</v>
      </c>
      <c r="Y453" s="29">
        <f t="shared" si="98"/>
        <v>0</v>
      </c>
      <c r="Z453" s="29">
        <f t="shared" si="98"/>
        <v>0</v>
      </c>
      <c r="AA453" s="29">
        <f t="shared" si="98"/>
        <v>0</v>
      </c>
      <c r="AB453" s="29">
        <f t="shared" si="98"/>
        <v>0</v>
      </c>
      <c r="AC453" s="29">
        <f t="shared" si="98"/>
        <v>0</v>
      </c>
      <c r="AD453" s="29">
        <f t="shared" si="98"/>
        <v>0</v>
      </c>
      <c r="AE453" s="29">
        <f t="shared" si="98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99">+C456+C471+C524+C555+C576</f>
        <v>1.2945657531343369</v>
      </c>
      <c r="D455" s="28">
        <f t="shared" si="99"/>
        <v>1.3526762152410239</v>
      </c>
      <c r="E455" s="28">
        <f t="shared" si="99"/>
        <v>1.4314144635241539</v>
      </c>
      <c r="F455" s="28">
        <f t="shared" si="99"/>
        <v>1.507604792061886</v>
      </c>
      <c r="G455" s="28">
        <f t="shared" si="99"/>
        <v>1.5886728319252588</v>
      </c>
      <c r="H455" s="28">
        <f t="shared" si="99"/>
        <v>1.6526255352107615</v>
      </c>
      <c r="I455" s="28">
        <f t="shared" si="99"/>
        <v>1.7077279532995673</v>
      </c>
      <c r="J455" s="28">
        <f t="shared" si="99"/>
        <v>1.7794054091400167</v>
      </c>
      <c r="K455" s="28">
        <f t="shared" si="99"/>
        <v>1.7937321191276667</v>
      </c>
      <c r="L455" s="28">
        <f t="shared" si="99"/>
        <v>1.8580089059242946</v>
      </c>
      <c r="M455" s="28">
        <f t="shared" si="99"/>
        <v>1.8286733766914354</v>
      </c>
      <c r="N455" s="28">
        <f t="shared" si="99"/>
        <v>2.112502853319028</v>
      </c>
      <c r="O455" s="28">
        <f t="shared" si="99"/>
        <v>2.3068357111015976</v>
      </c>
      <c r="P455" s="28">
        <f t="shared" si="99"/>
        <v>2.2556859296701255</v>
      </c>
      <c r="Q455" s="28">
        <f t="shared" si="99"/>
        <v>2.3274049219448987</v>
      </c>
      <c r="R455" s="28">
        <f t="shared" si="99"/>
        <v>2.3986072396460347</v>
      </c>
      <c r="S455" s="28">
        <f t="shared" si="99"/>
        <v>2.467093768446587</v>
      </c>
      <c r="T455" s="28">
        <f t="shared" si="99"/>
        <v>2.5986385567367236</v>
      </c>
      <c r="U455" s="28">
        <f t="shared" si="99"/>
        <v>2.6375070107136973</v>
      </c>
      <c r="V455" s="28">
        <f t="shared" si="99"/>
        <v>2.6586277572668746</v>
      </c>
      <c r="W455" s="28">
        <f t="shared" si="99"/>
        <v>2.7430559898278393</v>
      </c>
      <c r="X455" s="28">
        <f t="shared" si="99"/>
        <v>2.6314226507624983</v>
      </c>
      <c r="Y455" s="28">
        <f t="shared" si="99"/>
        <v>2.6440548969489486</v>
      </c>
      <c r="Z455" s="28">
        <f t="shared" si="99"/>
        <v>2.7030220301773307</v>
      </c>
      <c r="AA455" s="28">
        <f t="shared" si="99"/>
        <v>2.7379891282787598</v>
      </c>
      <c r="AB455" s="28">
        <f t="shared" si="99"/>
        <v>2.7925221921530756</v>
      </c>
      <c r="AC455" s="28">
        <f t="shared" si="99"/>
        <v>2.8645947066193873</v>
      </c>
      <c r="AD455" s="28">
        <f t="shared" si="99"/>
        <v>3.0151644895853842</v>
      </c>
      <c r="AE455" s="28">
        <f t="shared" si="99"/>
        <v>2.9803695893765987</v>
      </c>
    </row>
    <row r="456" spans="1:32" x14ac:dyDescent="0.2">
      <c r="A456" s="6" t="s">
        <v>19</v>
      </c>
      <c r="B456" s="7" t="s">
        <v>20</v>
      </c>
      <c r="C456" s="28">
        <f t="shared" ref="C456:AE456" si="100">+C457+C463+C467</f>
        <v>0.27402255236116146</v>
      </c>
      <c r="D456" s="28">
        <f t="shared" si="100"/>
        <v>0.28251296245973029</v>
      </c>
      <c r="E456" s="28">
        <f t="shared" si="100"/>
        <v>0.31141385354734602</v>
      </c>
      <c r="F456" s="28">
        <f t="shared" si="100"/>
        <v>0.33150495798775914</v>
      </c>
      <c r="G456" s="28">
        <f t="shared" si="100"/>
        <v>0.35358145451266104</v>
      </c>
      <c r="H456" s="28">
        <f t="shared" si="100"/>
        <v>0.39757653756909372</v>
      </c>
      <c r="I456" s="28">
        <f t="shared" si="100"/>
        <v>0.4354506660143706</v>
      </c>
      <c r="J456" s="28">
        <f t="shared" si="100"/>
        <v>0.44630992706355643</v>
      </c>
      <c r="K456" s="28">
        <f t="shared" si="100"/>
        <v>0.45957777881512774</v>
      </c>
      <c r="L456" s="28">
        <f t="shared" si="100"/>
        <v>0.48802246483431616</v>
      </c>
      <c r="M456" s="28">
        <f t="shared" si="100"/>
        <v>0.5059276506307907</v>
      </c>
      <c r="N456" s="28">
        <f t="shared" si="100"/>
        <v>0.49754367092910412</v>
      </c>
      <c r="O456" s="28">
        <f t="shared" si="100"/>
        <v>0.50547435600792789</v>
      </c>
      <c r="P456" s="28">
        <f t="shared" si="100"/>
        <v>0.50715626127599089</v>
      </c>
      <c r="Q456" s="28">
        <f t="shared" si="100"/>
        <v>0.52395836272960949</v>
      </c>
      <c r="R456" s="28">
        <f t="shared" si="100"/>
        <v>0.54907131867007497</v>
      </c>
      <c r="S456" s="28">
        <f t="shared" si="100"/>
        <v>0.54225874273325081</v>
      </c>
      <c r="T456" s="28">
        <f t="shared" si="100"/>
        <v>0.5944851570528138</v>
      </c>
      <c r="U456" s="28">
        <f t="shared" si="100"/>
        <v>0.61457410936811996</v>
      </c>
      <c r="V456" s="28">
        <f t="shared" si="100"/>
        <v>0.62257427310148683</v>
      </c>
      <c r="W456" s="28">
        <f t="shared" si="100"/>
        <v>0.65938479748750778</v>
      </c>
      <c r="X456" s="28">
        <f t="shared" si="100"/>
        <v>0.6710919742690733</v>
      </c>
      <c r="Y456" s="28">
        <f t="shared" si="100"/>
        <v>0.69215653885512041</v>
      </c>
      <c r="Z456" s="28">
        <f t="shared" si="100"/>
        <v>0.73180798915557232</v>
      </c>
      <c r="AA456" s="28">
        <f t="shared" si="100"/>
        <v>0.74295543013279208</v>
      </c>
      <c r="AB456" s="28">
        <f t="shared" si="100"/>
        <v>0.78961011346457266</v>
      </c>
      <c r="AC456" s="28">
        <f t="shared" si="100"/>
        <v>0.81843979016353885</v>
      </c>
      <c r="AD456" s="28">
        <f t="shared" si="100"/>
        <v>0.84610792958260894</v>
      </c>
      <c r="AE456" s="28">
        <f t="shared" si="100"/>
        <v>0.85114856081289314</v>
      </c>
    </row>
    <row r="457" spans="1:32" x14ac:dyDescent="0.2">
      <c r="A457" s="8" t="s">
        <v>23</v>
      </c>
      <c r="B457" s="4" t="s">
        <v>24</v>
      </c>
      <c r="C457" s="21">
        <f t="shared" ref="C457:AE457" si="101">+C458+C459+C460+C461+C462</f>
        <v>0.27402255236116146</v>
      </c>
      <c r="D457" s="21">
        <f t="shared" si="101"/>
        <v>0.28251296245973029</v>
      </c>
      <c r="E457" s="21">
        <f t="shared" si="101"/>
        <v>0.31141385354734602</v>
      </c>
      <c r="F457" s="21">
        <f t="shared" si="101"/>
        <v>0.33150495798775914</v>
      </c>
      <c r="G457" s="21">
        <f t="shared" si="101"/>
        <v>0.35358145451266104</v>
      </c>
      <c r="H457" s="21">
        <f t="shared" si="101"/>
        <v>0.39757653756909372</v>
      </c>
      <c r="I457" s="21">
        <f t="shared" si="101"/>
        <v>0.4354506660143706</v>
      </c>
      <c r="J457" s="21">
        <f t="shared" si="101"/>
        <v>0.44630992706355643</v>
      </c>
      <c r="K457" s="21">
        <f t="shared" si="101"/>
        <v>0.45957777881512774</v>
      </c>
      <c r="L457" s="21">
        <f t="shared" si="101"/>
        <v>0.48802246483431616</v>
      </c>
      <c r="M457" s="21">
        <f t="shared" si="101"/>
        <v>0.5059276506307907</v>
      </c>
      <c r="N457" s="21">
        <f t="shared" si="101"/>
        <v>0.49754367092910412</v>
      </c>
      <c r="O457" s="21">
        <f t="shared" si="101"/>
        <v>0.50547435600792789</v>
      </c>
      <c r="P457" s="21">
        <f t="shared" si="101"/>
        <v>0.50715626127599089</v>
      </c>
      <c r="Q457" s="21">
        <f t="shared" si="101"/>
        <v>0.52395836272960949</v>
      </c>
      <c r="R457" s="21">
        <f t="shared" si="101"/>
        <v>0.54907131867007497</v>
      </c>
      <c r="S457" s="21">
        <f t="shared" si="101"/>
        <v>0.54225874273325081</v>
      </c>
      <c r="T457" s="21">
        <f t="shared" si="101"/>
        <v>0.5944851570528138</v>
      </c>
      <c r="U457" s="21">
        <f t="shared" si="101"/>
        <v>0.61457410936811996</v>
      </c>
      <c r="V457" s="21">
        <f t="shared" si="101"/>
        <v>0.62257427310148683</v>
      </c>
      <c r="W457" s="21">
        <f t="shared" si="101"/>
        <v>0.65938479748750778</v>
      </c>
      <c r="X457" s="21">
        <f t="shared" si="101"/>
        <v>0.6710919742690733</v>
      </c>
      <c r="Y457" s="21">
        <f t="shared" si="101"/>
        <v>0.69215653885512041</v>
      </c>
      <c r="Z457" s="21">
        <f t="shared" si="101"/>
        <v>0.73180798915557232</v>
      </c>
      <c r="AA457" s="21">
        <f t="shared" si="101"/>
        <v>0.74295543013279208</v>
      </c>
      <c r="AB457" s="21">
        <f t="shared" si="101"/>
        <v>0.78961011346457266</v>
      </c>
      <c r="AC457" s="21">
        <f t="shared" si="101"/>
        <v>0.81843979016353885</v>
      </c>
      <c r="AD457" s="21">
        <f t="shared" si="101"/>
        <v>0.84610792958260894</v>
      </c>
      <c r="AE457" s="21">
        <f t="shared" si="101"/>
        <v>0.85114856081289314</v>
      </c>
    </row>
    <row r="458" spans="1:32" x14ac:dyDescent="0.2">
      <c r="A458" s="8" t="s">
        <v>25</v>
      </c>
      <c r="B458" s="4" t="s">
        <v>26</v>
      </c>
      <c r="C458" s="37">
        <f>+C8</f>
        <v>2.9032246681056295E-4</v>
      </c>
      <c r="D458" s="37">
        <f t="shared" ref="D458:AE458" si="102">+D8</f>
        <v>1.7934870168678649E-4</v>
      </c>
      <c r="E458" s="37">
        <f t="shared" si="102"/>
        <v>1.0973872438907817E-4</v>
      </c>
      <c r="F458" s="37">
        <f t="shared" si="102"/>
        <v>1.3262903001361119E-4</v>
      </c>
      <c r="G458" s="37">
        <f t="shared" si="102"/>
        <v>1.9308706052360196E-4</v>
      </c>
      <c r="H458" s="37">
        <f t="shared" si="102"/>
        <v>1.2690441183390753E-4</v>
      </c>
      <c r="I458" s="37">
        <f t="shared" si="102"/>
        <v>3.3288720691401752E-4</v>
      </c>
      <c r="J458" s="37">
        <f t="shared" si="102"/>
        <v>1.2732235705765411E-3</v>
      </c>
      <c r="K458" s="37">
        <f t="shared" si="102"/>
        <v>4.6533559169890503E-3</v>
      </c>
      <c r="L458" s="37">
        <f t="shared" si="102"/>
        <v>6.1804029088825306E-3</v>
      </c>
      <c r="M458" s="37">
        <f t="shared" si="102"/>
        <v>7.7902136032858699E-3</v>
      </c>
      <c r="N458" s="37">
        <f t="shared" si="102"/>
        <v>6.271129129031135E-3</v>
      </c>
      <c r="O458" s="37">
        <f t="shared" si="102"/>
        <v>7.0321510553572513E-3</v>
      </c>
      <c r="P458" s="37">
        <f t="shared" si="102"/>
        <v>8.2571398622615158E-3</v>
      </c>
      <c r="Q458" s="37">
        <f t="shared" si="102"/>
        <v>7.1961062024186746E-3</v>
      </c>
      <c r="R458" s="37">
        <f t="shared" si="102"/>
        <v>6.5469777429907885E-3</v>
      </c>
      <c r="S458" s="37">
        <f t="shared" si="102"/>
        <v>4.7177868707292117E-3</v>
      </c>
      <c r="T458" s="37">
        <f t="shared" si="102"/>
        <v>1.2230001811147879E-2</v>
      </c>
      <c r="U458" s="37">
        <f t="shared" si="102"/>
        <v>9.6055828525520026E-3</v>
      </c>
      <c r="V458" s="37">
        <f t="shared" si="102"/>
        <v>7.7031425987443853E-3</v>
      </c>
      <c r="W458" s="37">
        <f t="shared" si="102"/>
        <v>1.0416017186142214E-2</v>
      </c>
      <c r="X458" s="37">
        <f t="shared" si="102"/>
        <v>1.0424802137960617E-2</v>
      </c>
      <c r="Y458" s="37">
        <f t="shared" si="102"/>
        <v>9.9879081548015537E-3</v>
      </c>
      <c r="Z458" s="37">
        <f t="shared" si="102"/>
        <v>3.3631162595546683E-3</v>
      </c>
      <c r="AA458" s="37">
        <f t="shared" si="102"/>
        <v>7.9741557549925738E-3</v>
      </c>
      <c r="AB458" s="37">
        <f t="shared" si="102"/>
        <v>1.6352789842007939E-2</v>
      </c>
      <c r="AC458" s="37">
        <f t="shared" si="102"/>
        <v>1.0594548986207835E-2</v>
      </c>
      <c r="AD458" s="37">
        <f t="shared" si="102"/>
        <v>1.3181079664054409E-2</v>
      </c>
      <c r="AE458" s="37">
        <f t="shared" si="102"/>
        <v>6.6989656852740826E-3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3.6593777224991908E-2</v>
      </c>
      <c r="D459" s="37">
        <f t="shared" ref="D459:AE459" si="103">+D17</f>
        <v>3.8033693196818548E-2</v>
      </c>
      <c r="E459" s="37">
        <f t="shared" si="103"/>
        <v>4.7989046055880974E-2</v>
      </c>
      <c r="F459" s="37">
        <f t="shared" si="103"/>
        <v>4.6536778915360455E-2</v>
      </c>
      <c r="G459" s="37">
        <f t="shared" si="103"/>
        <v>4.4396795275089614E-2</v>
      </c>
      <c r="H459" s="37">
        <f t="shared" si="103"/>
        <v>5.1436818816671843E-2</v>
      </c>
      <c r="I459" s="37">
        <f t="shared" si="103"/>
        <v>5.5399774528436196E-2</v>
      </c>
      <c r="J459" s="37">
        <f t="shared" si="103"/>
        <v>7.0516029227512059E-2</v>
      </c>
      <c r="K459" s="37">
        <f t="shared" si="103"/>
        <v>5.5933969346025118E-2</v>
      </c>
      <c r="L459" s="37">
        <f t="shared" si="103"/>
        <v>5.5242782566671776E-2</v>
      </c>
      <c r="M459" s="37">
        <f t="shared" si="103"/>
        <v>5.3271041079910882E-2</v>
      </c>
      <c r="N459" s="37">
        <f t="shared" si="103"/>
        <v>5.9000783038358734E-2</v>
      </c>
      <c r="O459" s="37">
        <f t="shared" si="103"/>
        <v>5.542088306919718E-2</v>
      </c>
      <c r="P459" s="37">
        <f t="shared" si="103"/>
        <v>5.4059527567240313E-2</v>
      </c>
      <c r="Q459" s="37">
        <f t="shared" si="103"/>
        <v>5.4854793180840439E-2</v>
      </c>
      <c r="R459" s="37">
        <f t="shared" si="103"/>
        <v>5.306842628299125E-2</v>
      </c>
      <c r="S459" s="37">
        <f t="shared" si="103"/>
        <v>5.2400236727907633E-2</v>
      </c>
      <c r="T459" s="37">
        <f t="shared" si="103"/>
        <v>6.0011455793122413E-2</v>
      </c>
      <c r="U459" s="37">
        <f t="shared" si="103"/>
        <v>5.8708574029131627E-2</v>
      </c>
      <c r="V459" s="37">
        <f t="shared" si="103"/>
        <v>5.1849506229325174E-2</v>
      </c>
      <c r="W459" s="37">
        <f t="shared" si="103"/>
        <v>4.636761619425625E-2</v>
      </c>
      <c r="X459" s="37">
        <f t="shared" si="103"/>
        <v>5.1213016043646697E-2</v>
      </c>
      <c r="Y459" s="37">
        <f t="shared" si="103"/>
        <v>5.340917265364073E-2</v>
      </c>
      <c r="Z459" s="37">
        <f t="shared" si="103"/>
        <v>5.5517846850027232E-2</v>
      </c>
      <c r="AA459" s="37">
        <f t="shared" si="103"/>
        <v>5.6649893147732999E-2</v>
      </c>
      <c r="AB459" s="37">
        <f t="shared" si="103"/>
        <v>5.6386361463350881E-2</v>
      </c>
      <c r="AC459" s="37">
        <f t="shared" si="103"/>
        <v>6.4340772168448968E-2</v>
      </c>
      <c r="AD459" s="37">
        <f t="shared" si="103"/>
        <v>6.454008415159572E-2</v>
      </c>
      <c r="AE459" s="37">
        <f t="shared" si="103"/>
        <v>6.3618843709955089E-2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0.14829706784148494</v>
      </c>
      <c r="D460" s="37">
        <f t="shared" ref="D460:AE460" si="104">+D31</f>
        <v>0.15268425266978802</v>
      </c>
      <c r="E460" s="37">
        <f t="shared" si="104"/>
        <v>0.16806111033910073</v>
      </c>
      <c r="F460" s="37">
        <f t="shared" si="104"/>
        <v>0.18809440147589676</v>
      </c>
      <c r="G460" s="37">
        <f t="shared" si="104"/>
        <v>0.21082054626179864</v>
      </c>
      <c r="H460" s="37">
        <f t="shared" si="104"/>
        <v>0.24415553705718668</v>
      </c>
      <c r="I460" s="37">
        <f t="shared" si="104"/>
        <v>0.27708974678147802</v>
      </c>
      <c r="J460" s="37">
        <f t="shared" si="104"/>
        <v>0.30418899908973873</v>
      </c>
      <c r="K460" s="37">
        <f t="shared" si="104"/>
        <v>0.33008632575532298</v>
      </c>
      <c r="L460" s="37">
        <f t="shared" si="104"/>
        <v>0.35736237285830985</v>
      </c>
      <c r="M460" s="37">
        <f t="shared" si="104"/>
        <v>0.37563154083184447</v>
      </c>
      <c r="N460" s="37">
        <f t="shared" si="104"/>
        <v>0.36269269623446476</v>
      </c>
      <c r="O460" s="37">
        <f t="shared" si="104"/>
        <v>0.37256074922229238</v>
      </c>
      <c r="P460" s="37">
        <f t="shared" si="104"/>
        <v>0.37443038277791246</v>
      </c>
      <c r="Q460" s="37">
        <f t="shared" si="104"/>
        <v>0.38878984919733156</v>
      </c>
      <c r="R460" s="37">
        <f t="shared" si="104"/>
        <v>0.41714919359369607</v>
      </c>
      <c r="S460" s="37">
        <f t="shared" si="104"/>
        <v>0.412282697448275</v>
      </c>
      <c r="T460" s="37">
        <f t="shared" si="104"/>
        <v>0.44819957899053914</v>
      </c>
      <c r="U460" s="37">
        <f t="shared" si="104"/>
        <v>0.47030105092090535</v>
      </c>
      <c r="V460" s="37">
        <f t="shared" si="104"/>
        <v>0.48695060877155089</v>
      </c>
      <c r="W460" s="37">
        <f t="shared" si="104"/>
        <v>0.52437859160663547</v>
      </c>
      <c r="X460" s="37">
        <f t="shared" si="104"/>
        <v>0.52990355273743195</v>
      </c>
      <c r="Y460" s="37">
        <f t="shared" si="104"/>
        <v>0.54635153444783524</v>
      </c>
      <c r="Z460" s="37">
        <f t="shared" si="104"/>
        <v>0.58897669929961816</v>
      </c>
      <c r="AA460" s="37">
        <f t="shared" si="104"/>
        <v>0.58861748384783807</v>
      </c>
      <c r="AB460" s="37">
        <f t="shared" si="104"/>
        <v>0.63644981608871531</v>
      </c>
      <c r="AC460" s="37">
        <f t="shared" si="104"/>
        <v>0.66038679066943917</v>
      </c>
      <c r="AD460" s="37">
        <f t="shared" si="104"/>
        <v>0.68181596846048476</v>
      </c>
      <c r="AE460" s="37">
        <f t="shared" si="104"/>
        <v>0.69672052654057781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8.8841384827874015E-2</v>
      </c>
      <c r="D461" s="37">
        <f t="shared" ref="D461:AE461" si="105">+D53</f>
        <v>9.161566789143695E-2</v>
      </c>
      <c r="E461" s="37">
        <f t="shared" si="105"/>
        <v>9.5253958427975224E-2</v>
      </c>
      <c r="F461" s="37">
        <f t="shared" si="105"/>
        <v>9.6741148566488272E-2</v>
      </c>
      <c r="G461" s="37">
        <f t="shared" si="105"/>
        <v>9.8171025915249177E-2</v>
      </c>
      <c r="H461" s="37">
        <f t="shared" si="105"/>
        <v>0.10185727728340134</v>
      </c>
      <c r="I461" s="37">
        <f t="shared" si="105"/>
        <v>0.10262825749754241</v>
      </c>
      <c r="J461" s="37">
        <f t="shared" si="105"/>
        <v>7.0331675175729164E-2</v>
      </c>
      <c r="K461" s="37">
        <f t="shared" si="105"/>
        <v>6.8904127796790574E-2</v>
      </c>
      <c r="L461" s="37">
        <f t="shared" si="105"/>
        <v>6.9236906500452E-2</v>
      </c>
      <c r="M461" s="37">
        <f t="shared" si="105"/>
        <v>6.9234855115749491E-2</v>
      </c>
      <c r="N461" s="37">
        <f t="shared" si="105"/>
        <v>6.9579062527249505E-2</v>
      </c>
      <c r="O461" s="37">
        <f t="shared" si="105"/>
        <v>7.0460572661081092E-2</v>
      </c>
      <c r="P461" s="37">
        <f t="shared" si="105"/>
        <v>7.0409211068576588E-2</v>
      </c>
      <c r="Q461" s="37">
        <f t="shared" si="105"/>
        <v>7.3117614149018892E-2</v>
      </c>
      <c r="R461" s="37">
        <f t="shared" si="105"/>
        <v>7.2306721050396872E-2</v>
      </c>
      <c r="S461" s="37">
        <f t="shared" si="105"/>
        <v>7.2858021686338925E-2</v>
      </c>
      <c r="T461" s="37">
        <f t="shared" si="105"/>
        <v>7.4044120458004389E-2</v>
      </c>
      <c r="U461" s="37">
        <f t="shared" si="105"/>
        <v>7.5958901565530951E-2</v>
      </c>
      <c r="V461" s="37">
        <f t="shared" si="105"/>
        <v>7.6071015501866387E-2</v>
      </c>
      <c r="W461" s="37">
        <f t="shared" si="105"/>
        <v>7.7981536927347744E-2</v>
      </c>
      <c r="X461" s="37">
        <f t="shared" si="105"/>
        <v>7.9295078755031181E-2</v>
      </c>
      <c r="Y461" s="37">
        <f t="shared" si="105"/>
        <v>8.0939859290461089E-2</v>
      </c>
      <c r="Z461" s="37">
        <f t="shared" si="105"/>
        <v>8.2137272658356381E-2</v>
      </c>
      <c r="AA461" s="37">
        <f t="shared" si="105"/>
        <v>8.7992973724243737E-2</v>
      </c>
      <c r="AB461" s="37">
        <f t="shared" si="105"/>
        <v>7.8907117369919899E-2</v>
      </c>
      <c r="AC461" s="37">
        <f t="shared" si="105"/>
        <v>8.3001093736437978E-2</v>
      </c>
      <c r="AD461" s="37">
        <f t="shared" si="105"/>
        <v>8.6429842816329969E-2</v>
      </c>
      <c r="AE461" s="37">
        <f t="shared" si="105"/>
        <v>8.4057405612585928E-2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6">+D60</f>
        <v>0</v>
      </c>
      <c r="E462" s="37">
        <f t="shared" si="106"/>
        <v>0</v>
      </c>
      <c r="F462" s="37">
        <f t="shared" si="106"/>
        <v>0</v>
      </c>
      <c r="G462" s="37">
        <f t="shared" si="106"/>
        <v>0</v>
      </c>
      <c r="H462" s="37">
        <f t="shared" si="106"/>
        <v>0</v>
      </c>
      <c r="I462" s="37">
        <f t="shared" si="106"/>
        <v>0</v>
      </c>
      <c r="J462" s="37">
        <f t="shared" si="106"/>
        <v>0</v>
      </c>
      <c r="K462" s="37">
        <f t="shared" si="106"/>
        <v>0</v>
      </c>
      <c r="L462" s="37">
        <f t="shared" si="106"/>
        <v>0</v>
      </c>
      <c r="M462" s="37">
        <f t="shared" si="106"/>
        <v>0</v>
      </c>
      <c r="N462" s="37">
        <f t="shared" si="106"/>
        <v>0</v>
      </c>
      <c r="O462" s="37">
        <f t="shared" si="106"/>
        <v>0</v>
      </c>
      <c r="P462" s="37">
        <f t="shared" si="106"/>
        <v>0</v>
      </c>
      <c r="Q462" s="37">
        <f t="shared" si="106"/>
        <v>0</v>
      </c>
      <c r="R462" s="37">
        <f t="shared" si="106"/>
        <v>0</v>
      </c>
      <c r="S462" s="37">
        <f t="shared" si="106"/>
        <v>0</v>
      </c>
      <c r="T462" s="37">
        <f t="shared" si="106"/>
        <v>0</v>
      </c>
      <c r="U462" s="37">
        <f t="shared" si="106"/>
        <v>0</v>
      </c>
      <c r="V462" s="37">
        <f t="shared" si="106"/>
        <v>0</v>
      </c>
      <c r="W462" s="37">
        <f t="shared" si="106"/>
        <v>2.4103557312602248E-4</v>
      </c>
      <c r="X462" s="37">
        <f t="shared" si="106"/>
        <v>2.5552459500287827E-4</v>
      </c>
      <c r="Y462" s="37">
        <f t="shared" si="106"/>
        <v>1.4680643083817939E-3</v>
      </c>
      <c r="Z462" s="37">
        <f t="shared" si="106"/>
        <v>1.8130540880159592E-3</v>
      </c>
      <c r="AA462" s="37">
        <f t="shared" si="106"/>
        <v>1.720923657984728E-3</v>
      </c>
      <c r="AB462" s="37">
        <f t="shared" si="106"/>
        <v>1.5140287005787115E-3</v>
      </c>
      <c r="AC462" s="37">
        <f t="shared" si="106"/>
        <v>1.1658460300488248E-4</v>
      </c>
      <c r="AD462" s="37">
        <f t="shared" si="106"/>
        <v>1.4095449014420923E-4</v>
      </c>
      <c r="AE462" s="37">
        <f t="shared" si="106"/>
        <v>5.2819264500237858E-5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7">+C464+C465+C466</f>
        <v>0</v>
      </c>
      <c r="D463" s="21">
        <f t="shared" si="107"/>
        <v>0</v>
      </c>
      <c r="E463" s="21">
        <f t="shared" si="107"/>
        <v>0</v>
      </c>
      <c r="F463" s="21">
        <f t="shared" si="107"/>
        <v>0</v>
      </c>
      <c r="G463" s="21">
        <f t="shared" si="107"/>
        <v>0</v>
      </c>
      <c r="H463" s="21">
        <f t="shared" si="107"/>
        <v>0</v>
      </c>
      <c r="I463" s="21">
        <f t="shared" si="107"/>
        <v>0</v>
      </c>
      <c r="J463" s="21">
        <f t="shared" si="107"/>
        <v>0</v>
      </c>
      <c r="K463" s="21">
        <f t="shared" si="107"/>
        <v>0</v>
      </c>
      <c r="L463" s="21">
        <f t="shared" si="107"/>
        <v>0</v>
      </c>
      <c r="M463" s="21">
        <f t="shared" si="107"/>
        <v>0</v>
      </c>
      <c r="N463" s="21">
        <f t="shared" si="107"/>
        <v>0</v>
      </c>
      <c r="O463" s="21">
        <f t="shared" si="107"/>
        <v>0</v>
      </c>
      <c r="P463" s="21">
        <f t="shared" si="107"/>
        <v>0</v>
      </c>
      <c r="Q463" s="21">
        <f t="shared" si="107"/>
        <v>0</v>
      </c>
      <c r="R463" s="21">
        <f t="shared" si="107"/>
        <v>0</v>
      </c>
      <c r="S463" s="21">
        <f t="shared" si="107"/>
        <v>0</v>
      </c>
      <c r="T463" s="21">
        <f t="shared" si="107"/>
        <v>0</v>
      </c>
      <c r="U463" s="21">
        <f t="shared" si="107"/>
        <v>0</v>
      </c>
      <c r="V463" s="21">
        <f t="shared" si="107"/>
        <v>0</v>
      </c>
      <c r="W463" s="21">
        <f t="shared" si="107"/>
        <v>0</v>
      </c>
      <c r="X463" s="21">
        <f t="shared" si="107"/>
        <v>0</v>
      </c>
      <c r="Y463" s="21">
        <f t="shared" si="107"/>
        <v>0</v>
      </c>
      <c r="Z463" s="21">
        <f t="shared" si="107"/>
        <v>0</v>
      </c>
      <c r="AA463" s="21">
        <f t="shared" si="107"/>
        <v>0</v>
      </c>
      <c r="AB463" s="21">
        <f t="shared" si="107"/>
        <v>0</v>
      </c>
      <c r="AC463" s="21">
        <f t="shared" si="107"/>
        <v>0</v>
      </c>
      <c r="AD463" s="21">
        <f t="shared" si="107"/>
        <v>0</v>
      </c>
      <c r="AE463" s="21">
        <f t="shared" si="107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08">+D68</f>
        <v>0</v>
      </c>
      <c r="E464" s="37">
        <f t="shared" si="108"/>
        <v>0</v>
      </c>
      <c r="F464" s="37">
        <f t="shared" si="108"/>
        <v>0</v>
      </c>
      <c r="G464" s="37">
        <f t="shared" si="108"/>
        <v>0</v>
      </c>
      <c r="H464" s="37">
        <f t="shared" si="108"/>
        <v>0</v>
      </c>
      <c r="I464" s="37">
        <f t="shared" si="108"/>
        <v>0</v>
      </c>
      <c r="J464" s="37">
        <f t="shared" si="108"/>
        <v>0</v>
      </c>
      <c r="K464" s="37">
        <f t="shared" si="108"/>
        <v>0</v>
      </c>
      <c r="L464" s="37">
        <f t="shared" si="108"/>
        <v>0</v>
      </c>
      <c r="M464" s="37">
        <f t="shared" si="108"/>
        <v>0</v>
      </c>
      <c r="N464" s="37">
        <f t="shared" si="108"/>
        <v>0</v>
      </c>
      <c r="O464" s="37">
        <f t="shared" si="108"/>
        <v>0</v>
      </c>
      <c r="P464" s="37">
        <f t="shared" si="108"/>
        <v>0</v>
      </c>
      <c r="Q464" s="37">
        <f t="shared" si="108"/>
        <v>0</v>
      </c>
      <c r="R464" s="37">
        <f t="shared" si="108"/>
        <v>0</v>
      </c>
      <c r="S464" s="37">
        <f t="shared" si="108"/>
        <v>0</v>
      </c>
      <c r="T464" s="37">
        <f t="shared" si="108"/>
        <v>0</v>
      </c>
      <c r="U464" s="37">
        <f t="shared" si="108"/>
        <v>0</v>
      </c>
      <c r="V464" s="37">
        <f t="shared" si="108"/>
        <v>0</v>
      </c>
      <c r="W464" s="37">
        <f t="shared" si="108"/>
        <v>0</v>
      </c>
      <c r="X464" s="37">
        <f t="shared" si="108"/>
        <v>0</v>
      </c>
      <c r="Y464" s="37">
        <f t="shared" si="108"/>
        <v>0</v>
      </c>
      <c r="Z464" s="37">
        <f t="shared" si="108"/>
        <v>0</v>
      </c>
      <c r="AA464" s="37">
        <f t="shared" si="108"/>
        <v>0</v>
      </c>
      <c r="AB464" s="37">
        <f t="shared" si="108"/>
        <v>0</v>
      </c>
      <c r="AC464" s="37">
        <f t="shared" si="108"/>
        <v>0</v>
      </c>
      <c r="AD464" s="37">
        <f t="shared" si="108"/>
        <v>0</v>
      </c>
      <c r="AE464" s="37">
        <f t="shared" si="108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09">+D80</f>
        <v>0</v>
      </c>
      <c r="E465" s="37">
        <f t="shared" si="109"/>
        <v>0</v>
      </c>
      <c r="F465" s="37">
        <f t="shared" si="109"/>
        <v>0</v>
      </c>
      <c r="G465" s="37">
        <f t="shared" si="109"/>
        <v>0</v>
      </c>
      <c r="H465" s="37">
        <f t="shared" si="109"/>
        <v>0</v>
      </c>
      <c r="I465" s="37">
        <f t="shared" si="109"/>
        <v>0</v>
      </c>
      <c r="J465" s="37">
        <f t="shared" si="109"/>
        <v>0</v>
      </c>
      <c r="K465" s="37">
        <f t="shared" si="109"/>
        <v>0</v>
      </c>
      <c r="L465" s="37">
        <f t="shared" si="109"/>
        <v>0</v>
      </c>
      <c r="M465" s="37">
        <f t="shared" si="109"/>
        <v>0</v>
      </c>
      <c r="N465" s="37">
        <f t="shared" si="109"/>
        <v>0</v>
      </c>
      <c r="O465" s="37">
        <f t="shared" si="109"/>
        <v>0</v>
      </c>
      <c r="P465" s="37">
        <f t="shared" si="109"/>
        <v>0</v>
      </c>
      <c r="Q465" s="37">
        <f t="shared" si="109"/>
        <v>0</v>
      </c>
      <c r="R465" s="37">
        <f t="shared" si="109"/>
        <v>0</v>
      </c>
      <c r="S465" s="37">
        <f t="shared" si="109"/>
        <v>0</v>
      </c>
      <c r="T465" s="37">
        <f t="shared" si="109"/>
        <v>0</v>
      </c>
      <c r="U465" s="37">
        <f t="shared" si="109"/>
        <v>0</v>
      </c>
      <c r="V465" s="37">
        <f t="shared" si="109"/>
        <v>0</v>
      </c>
      <c r="W465" s="37">
        <f t="shared" si="109"/>
        <v>0</v>
      </c>
      <c r="X465" s="37">
        <f t="shared" si="109"/>
        <v>0</v>
      </c>
      <c r="Y465" s="37">
        <f t="shared" si="109"/>
        <v>0</v>
      </c>
      <c r="Z465" s="37">
        <f t="shared" si="109"/>
        <v>0</v>
      </c>
      <c r="AA465" s="37">
        <f t="shared" si="109"/>
        <v>0</v>
      </c>
      <c r="AB465" s="37">
        <f t="shared" si="109"/>
        <v>0</v>
      </c>
      <c r="AC465" s="37">
        <f t="shared" si="109"/>
        <v>0</v>
      </c>
      <c r="AD465" s="37">
        <f t="shared" si="109"/>
        <v>0</v>
      </c>
      <c r="AE465" s="37">
        <f t="shared" si="109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0">+D102</f>
        <v>0</v>
      </c>
      <c r="E466" s="37">
        <f t="shared" si="110"/>
        <v>0</v>
      </c>
      <c r="F466" s="37">
        <f t="shared" si="110"/>
        <v>0</v>
      </c>
      <c r="G466" s="37">
        <f t="shared" si="110"/>
        <v>0</v>
      </c>
      <c r="H466" s="37">
        <f t="shared" si="110"/>
        <v>0</v>
      </c>
      <c r="I466" s="37">
        <f t="shared" si="110"/>
        <v>0</v>
      </c>
      <c r="J466" s="37">
        <f t="shared" si="110"/>
        <v>0</v>
      </c>
      <c r="K466" s="37">
        <f t="shared" si="110"/>
        <v>0</v>
      </c>
      <c r="L466" s="37">
        <f t="shared" si="110"/>
        <v>0</v>
      </c>
      <c r="M466" s="37">
        <f t="shared" si="110"/>
        <v>0</v>
      </c>
      <c r="N466" s="37">
        <f t="shared" si="110"/>
        <v>0</v>
      </c>
      <c r="O466" s="37">
        <f t="shared" si="110"/>
        <v>0</v>
      </c>
      <c r="P466" s="37">
        <f t="shared" si="110"/>
        <v>0</v>
      </c>
      <c r="Q466" s="37">
        <f t="shared" si="110"/>
        <v>0</v>
      </c>
      <c r="R466" s="37">
        <f t="shared" si="110"/>
        <v>0</v>
      </c>
      <c r="S466" s="37">
        <f t="shared" si="110"/>
        <v>0</v>
      </c>
      <c r="T466" s="37">
        <f t="shared" si="110"/>
        <v>0</v>
      </c>
      <c r="U466" s="37">
        <f t="shared" si="110"/>
        <v>0</v>
      </c>
      <c r="V466" s="37">
        <f t="shared" si="110"/>
        <v>0</v>
      </c>
      <c r="W466" s="37">
        <f t="shared" si="110"/>
        <v>0</v>
      </c>
      <c r="X466" s="37">
        <f t="shared" si="110"/>
        <v>0</v>
      </c>
      <c r="Y466" s="37">
        <f t="shared" si="110"/>
        <v>0</v>
      </c>
      <c r="Z466" s="37">
        <f t="shared" si="110"/>
        <v>0</v>
      </c>
      <c r="AA466" s="37">
        <f t="shared" si="110"/>
        <v>0</v>
      </c>
      <c r="AB466" s="37">
        <f t="shared" si="110"/>
        <v>0</v>
      </c>
      <c r="AC466" s="37">
        <f t="shared" si="110"/>
        <v>0</v>
      </c>
      <c r="AD466" s="37">
        <f t="shared" si="110"/>
        <v>0</v>
      </c>
      <c r="AE466" s="37">
        <f t="shared" si="110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1">+C468+C469+C470</f>
        <v>0</v>
      </c>
      <c r="D467" s="21">
        <f t="shared" si="111"/>
        <v>0</v>
      </c>
      <c r="E467" s="21">
        <f t="shared" si="111"/>
        <v>0</v>
      </c>
      <c r="F467" s="21">
        <f t="shared" si="111"/>
        <v>0</v>
      </c>
      <c r="G467" s="21">
        <f t="shared" si="111"/>
        <v>0</v>
      </c>
      <c r="H467" s="21">
        <f t="shared" si="111"/>
        <v>0</v>
      </c>
      <c r="I467" s="21">
        <f t="shared" si="111"/>
        <v>0</v>
      </c>
      <c r="J467" s="21">
        <f t="shared" si="111"/>
        <v>0</v>
      </c>
      <c r="K467" s="21">
        <f t="shared" si="111"/>
        <v>0</v>
      </c>
      <c r="L467" s="21">
        <f t="shared" si="111"/>
        <v>0</v>
      </c>
      <c r="M467" s="21">
        <f t="shared" si="111"/>
        <v>0</v>
      </c>
      <c r="N467" s="21">
        <f t="shared" si="111"/>
        <v>0</v>
      </c>
      <c r="O467" s="21">
        <f t="shared" si="111"/>
        <v>0</v>
      </c>
      <c r="P467" s="21">
        <f t="shared" si="111"/>
        <v>0</v>
      </c>
      <c r="Q467" s="21">
        <f t="shared" si="111"/>
        <v>0</v>
      </c>
      <c r="R467" s="21">
        <f t="shared" si="111"/>
        <v>0</v>
      </c>
      <c r="S467" s="21">
        <f t="shared" si="111"/>
        <v>0</v>
      </c>
      <c r="T467" s="21">
        <f t="shared" si="111"/>
        <v>0</v>
      </c>
      <c r="U467" s="21">
        <f t="shared" si="111"/>
        <v>0</v>
      </c>
      <c r="V467" s="21">
        <f t="shared" si="111"/>
        <v>0</v>
      </c>
      <c r="W467" s="21">
        <f t="shared" si="111"/>
        <v>0</v>
      </c>
      <c r="X467" s="21">
        <f t="shared" si="111"/>
        <v>0</v>
      </c>
      <c r="Y467" s="21">
        <f t="shared" si="111"/>
        <v>0</v>
      </c>
      <c r="Z467" s="21">
        <f t="shared" si="111"/>
        <v>0</v>
      </c>
      <c r="AA467" s="21">
        <f t="shared" si="111"/>
        <v>0</v>
      </c>
      <c r="AB467" s="21">
        <f t="shared" si="111"/>
        <v>0</v>
      </c>
      <c r="AC467" s="21">
        <f t="shared" si="111"/>
        <v>0</v>
      </c>
      <c r="AD467" s="21">
        <f t="shared" si="111"/>
        <v>0</v>
      </c>
      <c r="AE467" s="21">
        <f t="shared" si="111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2">+C472+C478+C489+C497+C502+C508+C515+C520</f>
        <v>8.6189190486777819E-4</v>
      </c>
      <c r="D471" s="28">
        <f t="shared" si="112"/>
        <v>8.618919048677783E-4</v>
      </c>
      <c r="E471" s="28">
        <f t="shared" si="112"/>
        <v>8.618919048677783E-4</v>
      </c>
      <c r="F471" s="28">
        <f t="shared" si="112"/>
        <v>8.6189190486777808E-4</v>
      </c>
      <c r="G471" s="28">
        <f t="shared" si="112"/>
        <v>8.618919048677783E-4</v>
      </c>
      <c r="H471" s="28">
        <f t="shared" si="112"/>
        <v>8.6189190486777808E-4</v>
      </c>
      <c r="I471" s="28">
        <f t="shared" si="112"/>
        <v>8.6189190486777819E-4</v>
      </c>
      <c r="J471" s="28">
        <f t="shared" si="112"/>
        <v>8.6189190486777808E-4</v>
      </c>
      <c r="K471" s="28">
        <f t="shared" si="112"/>
        <v>8.6189190486777808E-4</v>
      </c>
      <c r="L471" s="28">
        <f t="shared" si="112"/>
        <v>8.6189190486777819E-4</v>
      </c>
      <c r="M471" s="28">
        <f t="shared" si="112"/>
        <v>8.6189190486777819E-4</v>
      </c>
      <c r="N471" s="28">
        <f t="shared" si="112"/>
        <v>8.6189190486777819E-4</v>
      </c>
      <c r="O471" s="28">
        <f t="shared" si="112"/>
        <v>8.6189190486777819E-4</v>
      </c>
      <c r="P471" s="28">
        <f t="shared" si="112"/>
        <v>8.6293415940517839E-4</v>
      </c>
      <c r="Q471" s="28">
        <f t="shared" si="112"/>
        <v>8.6397102051044301E-4</v>
      </c>
      <c r="R471" s="28">
        <f t="shared" si="112"/>
        <v>8.6479276281336268E-4</v>
      </c>
      <c r="S471" s="28">
        <f t="shared" si="112"/>
        <v>8.6561325274558173E-4</v>
      </c>
      <c r="T471" s="28">
        <f t="shared" si="112"/>
        <v>8.6638726422877919E-4</v>
      </c>
      <c r="U471" s="28">
        <f t="shared" si="112"/>
        <v>8.6709910574489936E-4</v>
      </c>
      <c r="V471" s="28">
        <f t="shared" si="112"/>
        <v>8.6752079168233437E-4</v>
      </c>
      <c r="W471" s="28">
        <f t="shared" si="112"/>
        <v>8.6780863018186022E-4</v>
      </c>
      <c r="X471" s="28">
        <f t="shared" si="112"/>
        <v>8.6819749840597146E-4</v>
      </c>
      <c r="Y471" s="28">
        <f t="shared" si="112"/>
        <v>7.2474404924662613E-4</v>
      </c>
      <c r="Z471" s="28">
        <f t="shared" si="112"/>
        <v>5.8064741188128017E-4</v>
      </c>
      <c r="AA471" s="28">
        <f t="shared" si="112"/>
        <v>6.1748309145803293E-4</v>
      </c>
      <c r="AB471" s="28">
        <f t="shared" si="112"/>
        <v>6.5458118058013234E-4</v>
      </c>
      <c r="AC471" s="28">
        <f t="shared" si="112"/>
        <v>5.3040084385984462E-4</v>
      </c>
      <c r="AD471" s="28">
        <f t="shared" si="112"/>
        <v>4.3490916729985662E-4</v>
      </c>
      <c r="AE471" s="28">
        <f t="shared" si="112"/>
        <v>3.3938644892973394E-4</v>
      </c>
    </row>
    <row r="472" spans="1:31" x14ac:dyDescent="0.2">
      <c r="A472" s="9" t="s">
        <v>250</v>
      </c>
      <c r="B472" s="4" t="s">
        <v>251</v>
      </c>
      <c r="C472" s="21">
        <f t="shared" ref="C472:AE472" si="113">+C473+C474+C475+C476+C477</f>
        <v>0</v>
      </c>
      <c r="D472" s="21">
        <f t="shared" si="113"/>
        <v>0</v>
      </c>
      <c r="E472" s="21">
        <f t="shared" si="113"/>
        <v>0</v>
      </c>
      <c r="F472" s="21">
        <f t="shared" si="113"/>
        <v>0</v>
      </c>
      <c r="G472" s="21">
        <f t="shared" si="113"/>
        <v>0</v>
      </c>
      <c r="H472" s="21">
        <f t="shared" si="113"/>
        <v>0</v>
      </c>
      <c r="I472" s="21">
        <f t="shared" si="113"/>
        <v>0</v>
      </c>
      <c r="J472" s="21">
        <f t="shared" si="113"/>
        <v>0</v>
      </c>
      <c r="K472" s="21">
        <f t="shared" si="113"/>
        <v>0</v>
      </c>
      <c r="L472" s="21">
        <f t="shared" si="113"/>
        <v>0</v>
      </c>
      <c r="M472" s="21">
        <f t="shared" si="113"/>
        <v>0</v>
      </c>
      <c r="N472" s="21">
        <f t="shared" si="113"/>
        <v>0</v>
      </c>
      <c r="O472" s="21">
        <f t="shared" si="113"/>
        <v>0</v>
      </c>
      <c r="P472" s="21">
        <f t="shared" si="113"/>
        <v>0</v>
      </c>
      <c r="Q472" s="21">
        <f t="shared" si="113"/>
        <v>0</v>
      </c>
      <c r="R472" s="21">
        <f t="shared" si="113"/>
        <v>0</v>
      </c>
      <c r="S472" s="21">
        <f t="shared" si="113"/>
        <v>0</v>
      </c>
      <c r="T472" s="21">
        <f t="shared" si="113"/>
        <v>0</v>
      </c>
      <c r="U472" s="21">
        <f t="shared" si="113"/>
        <v>0</v>
      </c>
      <c r="V472" s="21">
        <f t="shared" si="113"/>
        <v>0</v>
      </c>
      <c r="W472" s="21">
        <f t="shared" si="113"/>
        <v>0</v>
      </c>
      <c r="X472" s="21">
        <f t="shared" si="113"/>
        <v>0</v>
      </c>
      <c r="Y472" s="21">
        <f t="shared" si="113"/>
        <v>0</v>
      </c>
      <c r="Z472" s="21">
        <f t="shared" si="113"/>
        <v>0</v>
      </c>
      <c r="AA472" s="21">
        <f t="shared" si="113"/>
        <v>0</v>
      </c>
      <c r="AB472" s="21">
        <f t="shared" si="113"/>
        <v>0</v>
      </c>
      <c r="AC472" s="21">
        <f t="shared" si="113"/>
        <v>0</v>
      </c>
      <c r="AD472" s="21">
        <f t="shared" si="113"/>
        <v>0</v>
      </c>
      <c r="AE472" s="21">
        <f t="shared" si="113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4">+D480+D481+D482+D487+D488</f>
        <v>0</v>
      </c>
      <c r="E478" s="21">
        <f t="shared" si="114"/>
        <v>0</v>
      </c>
      <c r="F478" s="21">
        <f t="shared" si="114"/>
        <v>0</v>
      </c>
      <c r="G478" s="21">
        <f t="shared" si="114"/>
        <v>0</v>
      </c>
      <c r="H478" s="21">
        <f t="shared" si="114"/>
        <v>0</v>
      </c>
      <c r="I478" s="21">
        <f t="shared" si="114"/>
        <v>0</v>
      </c>
      <c r="J478" s="21">
        <f t="shared" si="114"/>
        <v>0</v>
      </c>
      <c r="K478" s="21">
        <f t="shared" si="114"/>
        <v>0</v>
      </c>
      <c r="L478" s="21">
        <f t="shared" si="114"/>
        <v>0</v>
      </c>
      <c r="M478" s="21">
        <f t="shared" si="114"/>
        <v>0</v>
      </c>
      <c r="N478" s="21">
        <f t="shared" si="114"/>
        <v>0</v>
      </c>
      <c r="O478" s="21">
        <f t="shared" si="114"/>
        <v>0</v>
      </c>
      <c r="P478" s="21">
        <f t="shared" si="114"/>
        <v>0</v>
      </c>
      <c r="Q478" s="21">
        <f t="shared" si="114"/>
        <v>0</v>
      </c>
      <c r="R478" s="21">
        <f t="shared" si="114"/>
        <v>0</v>
      </c>
      <c r="S478" s="21">
        <f t="shared" si="114"/>
        <v>0</v>
      </c>
      <c r="T478" s="21">
        <f t="shared" si="114"/>
        <v>0</v>
      </c>
      <c r="U478" s="21">
        <f t="shared" si="114"/>
        <v>0</v>
      </c>
      <c r="V478" s="21">
        <f t="shared" si="114"/>
        <v>0</v>
      </c>
      <c r="W478" s="21">
        <f t="shared" si="114"/>
        <v>0</v>
      </c>
      <c r="X478" s="21">
        <f t="shared" si="114"/>
        <v>0</v>
      </c>
      <c r="Y478" s="21">
        <f t="shared" si="114"/>
        <v>0</v>
      </c>
      <c r="Z478" s="21">
        <f t="shared" si="114"/>
        <v>0</v>
      </c>
      <c r="AA478" s="21">
        <f t="shared" si="114"/>
        <v>0</v>
      </c>
      <c r="AB478" s="21">
        <f t="shared" si="114"/>
        <v>0</v>
      </c>
      <c r="AC478" s="21">
        <f t="shared" si="114"/>
        <v>0</v>
      </c>
      <c r="AD478" s="21">
        <f t="shared" si="114"/>
        <v>0</v>
      </c>
      <c r="AE478" s="21">
        <f t="shared" si="114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5">+D124</f>
        <v>0</v>
      </c>
      <c r="E480" s="37">
        <f t="shared" si="115"/>
        <v>0</v>
      </c>
      <c r="F480" s="37">
        <f t="shared" si="115"/>
        <v>0</v>
      </c>
      <c r="G480" s="37">
        <f t="shared" si="115"/>
        <v>0</v>
      </c>
      <c r="H480" s="37">
        <f t="shared" si="115"/>
        <v>0</v>
      </c>
      <c r="I480" s="37">
        <f t="shared" si="115"/>
        <v>0</v>
      </c>
      <c r="J480" s="37">
        <f t="shared" si="115"/>
        <v>0</v>
      </c>
      <c r="K480" s="37">
        <f t="shared" si="115"/>
        <v>0</v>
      </c>
      <c r="L480" s="37">
        <f t="shared" si="115"/>
        <v>0</v>
      </c>
      <c r="M480" s="37">
        <f t="shared" si="115"/>
        <v>0</v>
      </c>
      <c r="N480" s="37">
        <f t="shared" si="115"/>
        <v>0</v>
      </c>
      <c r="O480" s="37">
        <f t="shared" si="115"/>
        <v>0</v>
      </c>
      <c r="P480" s="37">
        <f t="shared" si="115"/>
        <v>0</v>
      </c>
      <c r="Q480" s="37">
        <f t="shared" si="115"/>
        <v>0</v>
      </c>
      <c r="R480" s="37">
        <f t="shared" si="115"/>
        <v>0</v>
      </c>
      <c r="S480" s="37">
        <f t="shared" si="115"/>
        <v>0</v>
      </c>
      <c r="T480" s="37">
        <f t="shared" si="115"/>
        <v>0</v>
      </c>
      <c r="U480" s="37">
        <f t="shared" si="115"/>
        <v>0</v>
      </c>
      <c r="V480" s="37">
        <f t="shared" si="115"/>
        <v>0</v>
      </c>
      <c r="W480" s="37">
        <f t="shared" si="115"/>
        <v>0</v>
      </c>
      <c r="X480" s="37">
        <f t="shared" si="115"/>
        <v>0</v>
      </c>
      <c r="Y480" s="37">
        <f t="shared" si="115"/>
        <v>0</v>
      </c>
      <c r="Z480" s="37">
        <f t="shared" si="115"/>
        <v>0</v>
      </c>
      <c r="AA480" s="37">
        <f t="shared" si="115"/>
        <v>0</v>
      </c>
      <c r="AB480" s="37">
        <f t="shared" si="115"/>
        <v>0</v>
      </c>
      <c r="AC480" s="37">
        <f t="shared" si="115"/>
        <v>0</v>
      </c>
      <c r="AD480" s="37">
        <f t="shared" si="115"/>
        <v>0</v>
      </c>
      <c r="AE480" s="37">
        <f t="shared" si="115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6">+D125</f>
        <v>0</v>
      </c>
      <c r="E481" s="37">
        <f t="shared" si="116"/>
        <v>0</v>
      </c>
      <c r="F481" s="37">
        <f t="shared" si="116"/>
        <v>0</v>
      </c>
      <c r="G481" s="37">
        <f t="shared" si="116"/>
        <v>0</v>
      </c>
      <c r="H481" s="37">
        <f t="shared" si="116"/>
        <v>0</v>
      </c>
      <c r="I481" s="37">
        <f t="shared" si="116"/>
        <v>0</v>
      </c>
      <c r="J481" s="37">
        <f t="shared" si="116"/>
        <v>0</v>
      </c>
      <c r="K481" s="37">
        <f t="shared" si="116"/>
        <v>0</v>
      </c>
      <c r="L481" s="37">
        <f t="shared" si="116"/>
        <v>0</v>
      </c>
      <c r="M481" s="37">
        <f t="shared" si="116"/>
        <v>0</v>
      </c>
      <c r="N481" s="37">
        <f t="shared" si="116"/>
        <v>0</v>
      </c>
      <c r="O481" s="37">
        <f t="shared" si="116"/>
        <v>0</v>
      </c>
      <c r="P481" s="37">
        <f t="shared" si="116"/>
        <v>0</v>
      </c>
      <c r="Q481" s="37">
        <f t="shared" si="116"/>
        <v>0</v>
      </c>
      <c r="R481" s="37">
        <f t="shared" si="116"/>
        <v>0</v>
      </c>
      <c r="S481" s="37">
        <f t="shared" si="116"/>
        <v>0</v>
      </c>
      <c r="T481" s="37">
        <f t="shared" si="116"/>
        <v>0</v>
      </c>
      <c r="U481" s="37">
        <f t="shared" si="116"/>
        <v>0</v>
      </c>
      <c r="V481" s="37">
        <f t="shared" si="116"/>
        <v>0</v>
      </c>
      <c r="W481" s="37">
        <f t="shared" si="116"/>
        <v>0</v>
      </c>
      <c r="X481" s="37">
        <f t="shared" si="116"/>
        <v>0</v>
      </c>
      <c r="Y481" s="37">
        <f t="shared" si="116"/>
        <v>0</v>
      </c>
      <c r="Z481" s="37">
        <f t="shared" si="116"/>
        <v>0</v>
      </c>
      <c r="AA481" s="37">
        <f t="shared" si="116"/>
        <v>0</v>
      </c>
      <c r="AB481" s="37">
        <f t="shared" si="116"/>
        <v>0</v>
      </c>
      <c r="AC481" s="37">
        <f t="shared" si="116"/>
        <v>0</v>
      </c>
      <c r="AD481" s="37">
        <f t="shared" si="116"/>
        <v>0</v>
      </c>
      <c r="AE481" s="37">
        <f t="shared" si="116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7">+D126</f>
        <v>0</v>
      </c>
      <c r="E482" s="37">
        <f t="shared" si="117"/>
        <v>0</v>
      </c>
      <c r="F482" s="37">
        <f t="shared" si="117"/>
        <v>0</v>
      </c>
      <c r="G482" s="37">
        <f t="shared" si="117"/>
        <v>0</v>
      </c>
      <c r="H482" s="37">
        <f t="shared" si="117"/>
        <v>0</v>
      </c>
      <c r="I482" s="37">
        <f t="shared" si="117"/>
        <v>0</v>
      </c>
      <c r="J482" s="37">
        <f t="shared" si="117"/>
        <v>0</v>
      </c>
      <c r="K482" s="37">
        <f t="shared" si="117"/>
        <v>0</v>
      </c>
      <c r="L482" s="37">
        <f t="shared" si="117"/>
        <v>0</v>
      </c>
      <c r="M482" s="37">
        <f t="shared" si="117"/>
        <v>0</v>
      </c>
      <c r="N482" s="37">
        <f t="shared" si="117"/>
        <v>0</v>
      </c>
      <c r="O482" s="37">
        <f t="shared" si="117"/>
        <v>0</v>
      </c>
      <c r="P482" s="37">
        <f t="shared" si="117"/>
        <v>0</v>
      </c>
      <c r="Q482" s="37">
        <f t="shared" si="117"/>
        <v>0</v>
      </c>
      <c r="R482" s="37">
        <f t="shared" si="117"/>
        <v>0</v>
      </c>
      <c r="S482" s="37">
        <f t="shared" si="117"/>
        <v>0</v>
      </c>
      <c r="T482" s="37">
        <f t="shared" si="117"/>
        <v>0</v>
      </c>
      <c r="U482" s="37">
        <f t="shared" si="117"/>
        <v>0</v>
      </c>
      <c r="V482" s="37">
        <f t="shared" si="117"/>
        <v>0</v>
      </c>
      <c r="W482" s="37">
        <f t="shared" si="117"/>
        <v>0</v>
      </c>
      <c r="X482" s="37">
        <f t="shared" si="117"/>
        <v>0</v>
      </c>
      <c r="Y482" s="37">
        <f t="shared" si="117"/>
        <v>0</v>
      </c>
      <c r="Z482" s="37">
        <f t="shared" si="117"/>
        <v>0</v>
      </c>
      <c r="AA482" s="37">
        <f t="shared" si="117"/>
        <v>0</v>
      </c>
      <c r="AB482" s="37">
        <f t="shared" si="117"/>
        <v>0</v>
      </c>
      <c r="AC482" s="37">
        <f t="shared" si="117"/>
        <v>0</v>
      </c>
      <c r="AD482" s="37">
        <f t="shared" si="117"/>
        <v>0</v>
      </c>
      <c r="AE482" s="37">
        <f t="shared" si="117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18">+D137</f>
        <v>0</v>
      </c>
      <c r="E487" s="37">
        <f t="shared" si="118"/>
        <v>0</v>
      </c>
      <c r="F487" s="37">
        <f t="shared" si="118"/>
        <v>0</v>
      </c>
      <c r="G487" s="37">
        <f t="shared" si="118"/>
        <v>0</v>
      </c>
      <c r="H487" s="37">
        <f t="shared" si="118"/>
        <v>0</v>
      </c>
      <c r="I487" s="37">
        <f t="shared" si="118"/>
        <v>0</v>
      </c>
      <c r="J487" s="37">
        <f t="shared" si="118"/>
        <v>0</v>
      </c>
      <c r="K487" s="37">
        <f t="shared" si="118"/>
        <v>0</v>
      </c>
      <c r="L487" s="37">
        <f t="shared" si="118"/>
        <v>0</v>
      </c>
      <c r="M487" s="37">
        <f t="shared" si="118"/>
        <v>0</v>
      </c>
      <c r="N487" s="37">
        <f t="shared" si="118"/>
        <v>0</v>
      </c>
      <c r="O487" s="37">
        <f t="shared" si="118"/>
        <v>0</v>
      </c>
      <c r="P487" s="37">
        <f t="shared" si="118"/>
        <v>0</v>
      </c>
      <c r="Q487" s="37">
        <f t="shared" si="118"/>
        <v>0</v>
      </c>
      <c r="R487" s="37">
        <f t="shared" si="118"/>
        <v>0</v>
      </c>
      <c r="S487" s="37">
        <f t="shared" si="118"/>
        <v>0</v>
      </c>
      <c r="T487" s="37">
        <f t="shared" si="118"/>
        <v>0</v>
      </c>
      <c r="U487" s="37">
        <f t="shared" si="118"/>
        <v>0</v>
      </c>
      <c r="V487" s="37">
        <f t="shared" si="118"/>
        <v>0</v>
      </c>
      <c r="W487" s="37">
        <f t="shared" si="118"/>
        <v>0</v>
      </c>
      <c r="X487" s="37">
        <f t="shared" si="118"/>
        <v>0</v>
      </c>
      <c r="Y487" s="37">
        <f t="shared" si="118"/>
        <v>0</v>
      </c>
      <c r="Z487" s="37">
        <f t="shared" si="118"/>
        <v>0</v>
      </c>
      <c r="AA487" s="37">
        <f t="shared" si="118"/>
        <v>0</v>
      </c>
      <c r="AB487" s="37">
        <f t="shared" si="118"/>
        <v>0</v>
      </c>
      <c r="AC487" s="37">
        <f t="shared" si="118"/>
        <v>0</v>
      </c>
      <c r="AD487" s="37">
        <f t="shared" si="118"/>
        <v>0</v>
      </c>
      <c r="AE487" s="37">
        <f t="shared" si="118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19">+C140</f>
        <v>0</v>
      </c>
      <c r="D488" s="37">
        <f t="shared" si="119"/>
        <v>0</v>
      </c>
      <c r="E488" s="37">
        <f t="shared" si="119"/>
        <v>0</v>
      </c>
      <c r="F488" s="37">
        <f t="shared" si="119"/>
        <v>0</v>
      </c>
      <c r="G488" s="37">
        <f t="shared" si="119"/>
        <v>0</v>
      </c>
      <c r="H488" s="37">
        <f t="shared" si="119"/>
        <v>0</v>
      </c>
      <c r="I488" s="37">
        <f t="shared" si="119"/>
        <v>0</v>
      </c>
      <c r="J488" s="37">
        <f t="shared" si="119"/>
        <v>0</v>
      </c>
      <c r="K488" s="37">
        <f t="shared" si="119"/>
        <v>0</v>
      </c>
      <c r="L488" s="37">
        <f t="shared" si="119"/>
        <v>0</v>
      </c>
      <c r="M488" s="37">
        <f t="shared" si="119"/>
        <v>0</v>
      </c>
      <c r="N488" s="37">
        <f t="shared" si="119"/>
        <v>0</v>
      </c>
      <c r="O488" s="37">
        <f t="shared" si="119"/>
        <v>0</v>
      </c>
      <c r="P488" s="37">
        <f t="shared" si="119"/>
        <v>0</v>
      </c>
      <c r="Q488" s="37">
        <f t="shared" si="119"/>
        <v>0</v>
      </c>
      <c r="R488" s="37">
        <f t="shared" si="119"/>
        <v>0</v>
      </c>
      <c r="S488" s="37">
        <f t="shared" si="119"/>
        <v>0</v>
      </c>
      <c r="T488" s="37">
        <f t="shared" si="119"/>
        <v>0</v>
      </c>
      <c r="U488" s="37">
        <f t="shared" si="119"/>
        <v>0</v>
      </c>
      <c r="V488" s="37">
        <f t="shared" si="119"/>
        <v>0</v>
      </c>
      <c r="W488" s="37">
        <f t="shared" si="119"/>
        <v>0</v>
      </c>
      <c r="X488" s="37">
        <f t="shared" si="119"/>
        <v>0</v>
      </c>
      <c r="Y488" s="37">
        <f t="shared" si="119"/>
        <v>0</v>
      </c>
      <c r="Z488" s="37">
        <f t="shared" si="119"/>
        <v>0</v>
      </c>
      <c r="AA488" s="37">
        <f t="shared" si="119"/>
        <v>0</v>
      </c>
      <c r="AB488" s="37">
        <f t="shared" si="119"/>
        <v>0</v>
      </c>
      <c r="AC488" s="37">
        <f t="shared" si="119"/>
        <v>0</v>
      </c>
      <c r="AD488" s="37">
        <f t="shared" si="119"/>
        <v>0</v>
      </c>
      <c r="AE488" s="37">
        <f t="shared" si="119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8.6189190486777819E-4</v>
      </c>
      <c r="D515" s="21">
        <f t="shared" ref="D515:AE515" si="120">+D518</f>
        <v>8.618919048677783E-4</v>
      </c>
      <c r="E515" s="21">
        <f t="shared" si="120"/>
        <v>8.618919048677783E-4</v>
      </c>
      <c r="F515" s="21">
        <f t="shared" si="120"/>
        <v>8.6189190486777808E-4</v>
      </c>
      <c r="G515" s="21">
        <f t="shared" si="120"/>
        <v>8.618919048677783E-4</v>
      </c>
      <c r="H515" s="21">
        <f t="shared" si="120"/>
        <v>8.6189190486777808E-4</v>
      </c>
      <c r="I515" s="21">
        <f t="shared" si="120"/>
        <v>8.6189190486777819E-4</v>
      </c>
      <c r="J515" s="21">
        <f t="shared" si="120"/>
        <v>8.6189190486777808E-4</v>
      </c>
      <c r="K515" s="21">
        <f t="shared" si="120"/>
        <v>8.6189190486777808E-4</v>
      </c>
      <c r="L515" s="21">
        <f t="shared" si="120"/>
        <v>8.6189190486777819E-4</v>
      </c>
      <c r="M515" s="21">
        <f t="shared" si="120"/>
        <v>8.6189190486777819E-4</v>
      </c>
      <c r="N515" s="21">
        <f t="shared" si="120"/>
        <v>8.6189190486777819E-4</v>
      </c>
      <c r="O515" s="21">
        <f t="shared" si="120"/>
        <v>8.6189190486777819E-4</v>
      </c>
      <c r="P515" s="21">
        <f t="shared" si="120"/>
        <v>8.6293415940517839E-4</v>
      </c>
      <c r="Q515" s="21">
        <f t="shared" si="120"/>
        <v>8.6397102051044301E-4</v>
      </c>
      <c r="R515" s="21">
        <f t="shared" si="120"/>
        <v>8.6479276281336268E-4</v>
      </c>
      <c r="S515" s="21">
        <f t="shared" si="120"/>
        <v>8.6561325274558173E-4</v>
      </c>
      <c r="T515" s="21">
        <f t="shared" si="120"/>
        <v>8.6638726422877919E-4</v>
      </c>
      <c r="U515" s="21">
        <f t="shared" si="120"/>
        <v>8.6709910574489936E-4</v>
      </c>
      <c r="V515" s="21">
        <f t="shared" si="120"/>
        <v>8.6752079168233437E-4</v>
      </c>
      <c r="W515" s="21">
        <f t="shared" si="120"/>
        <v>8.6780863018186022E-4</v>
      </c>
      <c r="X515" s="21">
        <f t="shared" si="120"/>
        <v>8.6819749840597146E-4</v>
      </c>
      <c r="Y515" s="21">
        <f t="shared" si="120"/>
        <v>7.2474404924662613E-4</v>
      </c>
      <c r="Z515" s="21">
        <f t="shared" si="120"/>
        <v>5.8064741188128017E-4</v>
      </c>
      <c r="AA515" s="21">
        <f t="shared" si="120"/>
        <v>6.1748309145803293E-4</v>
      </c>
      <c r="AB515" s="21">
        <f t="shared" si="120"/>
        <v>6.5458118058013234E-4</v>
      </c>
      <c r="AC515" s="21">
        <f t="shared" si="120"/>
        <v>5.3040084385984462E-4</v>
      </c>
      <c r="AD515" s="21">
        <f t="shared" si="120"/>
        <v>4.3490916729985662E-4</v>
      </c>
      <c r="AE515" s="21">
        <f t="shared" si="120"/>
        <v>3.3938644892973394E-4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8.6189190486777819E-4</v>
      </c>
      <c r="D518" s="37">
        <f t="shared" ref="D518:AE518" si="121">+D182</f>
        <v>8.618919048677783E-4</v>
      </c>
      <c r="E518" s="37">
        <f t="shared" si="121"/>
        <v>8.618919048677783E-4</v>
      </c>
      <c r="F518" s="37">
        <f t="shared" si="121"/>
        <v>8.6189190486777808E-4</v>
      </c>
      <c r="G518" s="37">
        <f t="shared" si="121"/>
        <v>8.618919048677783E-4</v>
      </c>
      <c r="H518" s="37">
        <f t="shared" si="121"/>
        <v>8.6189190486777808E-4</v>
      </c>
      <c r="I518" s="37">
        <f t="shared" si="121"/>
        <v>8.6189190486777819E-4</v>
      </c>
      <c r="J518" s="37">
        <f t="shared" si="121"/>
        <v>8.6189190486777808E-4</v>
      </c>
      <c r="K518" s="37">
        <f t="shared" si="121"/>
        <v>8.6189190486777808E-4</v>
      </c>
      <c r="L518" s="37">
        <f t="shared" si="121"/>
        <v>8.6189190486777819E-4</v>
      </c>
      <c r="M518" s="37">
        <f t="shared" si="121"/>
        <v>8.6189190486777819E-4</v>
      </c>
      <c r="N518" s="37">
        <f t="shared" si="121"/>
        <v>8.6189190486777819E-4</v>
      </c>
      <c r="O518" s="37">
        <f t="shared" si="121"/>
        <v>8.6189190486777819E-4</v>
      </c>
      <c r="P518" s="37">
        <f t="shared" si="121"/>
        <v>8.6293415940517839E-4</v>
      </c>
      <c r="Q518" s="37">
        <f t="shared" si="121"/>
        <v>8.6397102051044301E-4</v>
      </c>
      <c r="R518" s="37">
        <f t="shared" si="121"/>
        <v>8.6479276281336268E-4</v>
      </c>
      <c r="S518" s="37">
        <f t="shared" si="121"/>
        <v>8.6561325274558173E-4</v>
      </c>
      <c r="T518" s="37">
        <f t="shared" si="121"/>
        <v>8.6638726422877919E-4</v>
      </c>
      <c r="U518" s="37">
        <f t="shared" si="121"/>
        <v>8.6709910574489936E-4</v>
      </c>
      <c r="V518" s="37">
        <f t="shared" si="121"/>
        <v>8.6752079168233437E-4</v>
      </c>
      <c r="W518" s="37">
        <f t="shared" si="121"/>
        <v>8.6780863018186022E-4</v>
      </c>
      <c r="X518" s="37">
        <f t="shared" si="121"/>
        <v>8.6819749840597146E-4</v>
      </c>
      <c r="Y518" s="37">
        <f t="shared" si="121"/>
        <v>7.2474404924662613E-4</v>
      </c>
      <c r="Z518" s="37">
        <f t="shared" si="121"/>
        <v>5.8064741188128017E-4</v>
      </c>
      <c r="AA518" s="37">
        <f t="shared" si="121"/>
        <v>6.1748309145803293E-4</v>
      </c>
      <c r="AB518" s="37">
        <f t="shared" si="121"/>
        <v>6.5458118058013234E-4</v>
      </c>
      <c r="AC518" s="37">
        <f t="shared" si="121"/>
        <v>5.3040084385984462E-4</v>
      </c>
      <c r="AD518" s="37">
        <f t="shared" si="121"/>
        <v>4.3490916729985662E-4</v>
      </c>
      <c r="AE518" s="37">
        <f t="shared" si="121"/>
        <v>3.3938644892973394E-4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2">+D523</f>
        <v>0</v>
      </c>
      <c r="E520" s="21">
        <f t="shared" si="122"/>
        <v>0</v>
      </c>
      <c r="F520" s="21">
        <f t="shared" si="122"/>
        <v>0</v>
      </c>
      <c r="G520" s="21">
        <f t="shared" si="122"/>
        <v>0</v>
      </c>
      <c r="H520" s="21">
        <f t="shared" si="122"/>
        <v>0</v>
      </c>
      <c r="I520" s="21">
        <f t="shared" si="122"/>
        <v>0</v>
      </c>
      <c r="J520" s="21">
        <f t="shared" si="122"/>
        <v>0</v>
      </c>
      <c r="K520" s="21">
        <f t="shared" si="122"/>
        <v>0</v>
      </c>
      <c r="L520" s="21">
        <f t="shared" si="122"/>
        <v>0</v>
      </c>
      <c r="M520" s="21">
        <f t="shared" si="122"/>
        <v>0</v>
      </c>
      <c r="N520" s="21">
        <f t="shared" si="122"/>
        <v>0</v>
      </c>
      <c r="O520" s="21">
        <f t="shared" si="122"/>
        <v>0</v>
      </c>
      <c r="P520" s="21">
        <f t="shared" si="122"/>
        <v>0</v>
      </c>
      <c r="Q520" s="21">
        <f t="shared" si="122"/>
        <v>0</v>
      </c>
      <c r="R520" s="21">
        <f t="shared" si="122"/>
        <v>0</v>
      </c>
      <c r="S520" s="21">
        <f t="shared" si="122"/>
        <v>0</v>
      </c>
      <c r="T520" s="21">
        <f t="shared" si="122"/>
        <v>0</v>
      </c>
      <c r="U520" s="21">
        <f t="shared" si="122"/>
        <v>0</v>
      </c>
      <c r="V520" s="21">
        <f t="shared" si="122"/>
        <v>0</v>
      </c>
      <c r="W520" s="21">
        <f t="shared" si="122"/>
        <v>0</v>
      </c>
      <c r="X520" s="21">
        <f t="shared" si="122"/>
        <v>0</v>
      </c>
      <c r="Y520" s="21">
        <f t="shared" si="122"/>
        <v>0</v>
      </c>
      <c r="Z520" s="21">
        <f t="shared" si="122"/>
        <v>0</v>
      </c>
      <c r="AA520" s="21">
        <f t="shared" si="122"/>
        <v>0</v>
      </c>
      <c r="AB520" s="21">
        <f t="shared" si="122"/>
        <v>0</v>
      </c>
      <c r="AC520" s="21">
        <f t="shared" si="122"/>
        <v>0</v>
      </c>
      <c r="AD520" s="21">
        <f t="shared" si="122"/>
        <v>0</v>
      </c>
      <c r="AE520" s="21">
        <f t="shared" si="122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3">+C525+C530+C536+C541+C544+C545+C549+C552++C553+C554</f>
        <v>0.93252301210585165</v>
      </c>
      <c r="D524" s="28">
        <f t="shared" si="123"/>
        <v>0.96204047702802753</v>
      </c>
      <c r="E524" s="28">
        <f t="shared" si="123"/>
        <v>0.99644691623371273</v>
      </c>
      <c r="F524" s="28">
        <f t="shared" si="123"/>
        <v>1.0451400067623098</v>
      </c>
      <c r="G524" s="28">
        <f t="shared" si="123"/>
        <v>1.0893478928991889</v>
      </c>
      <c r="H524" s="28">
        <f t="shared" si="123"/>
        <v>1.1336552020866699</v>
      </c>
      <c r="I524" s="28">
        <f t="shared" si="123"/>
        <v>1.1591962435377554</v>
      </c>
      <c r="J524" s="28">
        <f t="shared" si="123"/>
        <v>1.2075844099019626</v>
      </c>
      <c r="K524" s="28">
        <f t="shared" si="123"/>
        <v>1.1971003991894893</v>
      </c>
      <c r="L524" s="28">
        <f t="shared" si="123"/>
        <v>1.2347860956995218</v>
      </c>
      <c r="M524" s="28">
        <f t="shared" si="123"/>
        <v>1.1955369261262812</v>
      </c>
      <c r="N524" s="28">
        <f t="shared" si="123"/>
        <v>1.250264385645103</v>
      </c>
      <c r="O524" s="28">
        <f t="shared" si="123"/>
        <v>1.2989138772633855</v>
      </c>
      <c r="P524" s="28">
        <f t="shared" si="123"/>
        <v>1.25688679489854</v>
      </c>
      <c r="Q524" s="28">
        <f t="shared" si="123"/>
        <v>1.3578872333707936</v>
      </c>
      <c r="R524" s="28">
        <f t="shared" si="123"/>
        <v>1.3543139342701052</v>
      </c>
      <c r="S524" s="28">
        <f t="shared" si="123"/>
        <v>1.4225648336772727</v>
      </c>
      <c r="T524" s="28">
        <f t="shared" si="123"/>
        <v>1.4979366569546828</v>
      </c>
      <c r="U524" s="28">
        <f t="shared" si="123"/>
        <v>1.5169211894334904</v>
      </c>
      <c r="V524" s="28">
        <f t="shared" si="123"/>
        <v>1.5148793171881565</v>
      </c>
      <c r="W524" s="28">
        <f t="shared" si="123"/>
        <v>1.5062291053838968</v>
      </c>
      <c r="X524" s="28">
        <f t="shared" si="123"/>
        <v>1.3952861464335455</v>
      </c>
      <c r="Y524" s="28">
        <f t="shared" si="123"/>
        <v>1.3842963379866238</v>
      </c>
      <c r="Z524" s="28">
        <f t="shared" si="123"/>
        <v>1.370836545240997</v>
      </c>
      <c r="AA524" s="28">
        <f t="shared" si="123"/>
        <v>1.3427482529567982</v>
      </c>
      <c r="AB524" s="28">
        <f t="shared" si="123"/>
        <v>1.3634313940529901</v>
      </c>
      <c r="AC524" s="28">
        <f t="shared" si="123"/>
        <v>1.3958741910320163</v>
      </c>
      <c r="AD524" s="28">
        <f t="shared" si="123"/>
        <v>1.4121700932565207</v>
      </c>
      <c r="AE524" s="28">
        <f t="shared" si="123"/>
        <v>1.4512905742269295</v>
      </c>
    </row>
    <row r="525" spans="1:31" x14ac:dyDescent="0.2">
      <c r="A525" s="9" t="s">
        <v>392</v>
      </c>
      <c r="B525" s="4" t="s">
        <v>393</v>
      </c>
      <c r="C525" s="21">
        <f t="shared" ref="C525:AE525" si="124">+C526+C527+C528+C529</f>
        <v>0</v>
      </c>
      <c r="D525" s="21">
        <f t="shared" si="124"/>
        <v>0</v>
      </c>
      <c r="E525" s="21">
        <f t="shared" si="124"/>
        <v>0</v>
      </c>
      <c r="F525" s="21">
        <f t="shared" si="124"/>
        <v>0</v>
      </c>
      <c r="G525" s="21">
        <f t="shared" si="124"/>
        <v>0</v>
      </c>
      <c r="H525" s="21">
        <f t="shared" si="124"/>
        <v>0</v>
      </c>
      <c r="I525" s="21">
        <f t="shared" si="124"/>
        <v>0</v>
      </c>
      <c r="J525" s="21">
        <f t="shared" si="124"/>
        <v>0</v>
      </c>
      <c r="K525" s="21">
        <f t="shared" si="124"/>
        <v>0</v>
      </c>
      <c r="L525" s="21">
        <f t="shared" si="124"/>
        <v>0</v>
      </c>
      <c r="M525" s="21">
        <f t="shared" si="124"/>
        <v>0</v>
      </c>
      <c r="N525" s="21">
        <f t="shared" si="124"/>
        <v>0</v>
      </c>
      <c r="O525" s="21">
        <f t="shared" si="124"/>
        <v>0</v>
      </c>
      <c r="P525" s="21">
        <f t="shared" si="124"/>
        <v>0</v>
      </c>
      <c r="Q525" s="21">
        <f t="shared" si="124"/>
        <v>0</v>
      </c>
      <c r="R525" s="21">
        <f t="shared" si="124"/>
        <v>0</v>
      </c>
      <c r="S525" s="21">
        <f t="shared" si="124"/>
        <v>0</v>
      </c>
      <c r="T525" s="21">
        <f t="shared" si="124"/>
        <v>0</v>
      </c>
      <c r="U525" s="21">
        <f t="shared" si="124"/>
        <v>0</v>
      </c>
      <c r="V525" s="21">
        <f t="shared" si="124"/>
        <v>0</v>
      </c>
      <c r="W525" s="21">
        <f t="shared" si="124"/>
        <v>0</v>
      </c>
      <c r="X525" s="21">
        <f t="shared" si="124"/>
        <v>0</v>
      </c>
      <c r="Y525" s="21">
        <f t="shared" si="124"/>
        <v>0</v>
      </c>
      <c r="Z525" s="21">
        <f t="shared" si="124"/>
        <v>0</v>
      </c>
      <c r="AA525" s="21">
        <f t="shared" si="124"/>
        <v>0</v>
      </c>
      <c r="AB525" s="21">
        <f t="shared" si="124"/>
        <v>0</v>
      </c>
      <c r="AC525" s="21">
        <f t="shared" si="124"/>
        <v>0</v>
      </c>
      <c r="AD525" s="21">
        <f t="shared" si="124"/>
        <v>0</v>
      </c>
      <c r="AE525" s="21">
        <f t="shared" si="124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5">+C531+C532+C533+C534+C535</f>
        <v>7.8404178517780587E-2</v>
      </c>
      <c r="D530" s="21">
        <f t="shared" si="125"/>
        <v>8.2077338387544191E-2</v>
      </c>
      <c r="E530" s="21">
        <f t="shared" si="125"/>
        <v>8.5816412023172445E-2</v>
      </c>
      <c r="F530" s="21">
        <f t="shared" si="125"/>
        <v>8.9534766526885107E-2</v>
      </c>
      <c r="G530" s="21">
        <f t="shared" si="125"/>
        <v>9.3810551823183944E-2</v>
      </c>
      <c r="H530" s="21">
        <f t="shared" si="125"/>
        <v>9.8908218953400906E-2</v>
      </c>
      <c r="I530" s="21">
        <f t="shared" si="125"/>
        <v>0.10416857911459147</v>
      </c>
      <c r="J530" s="21">
        <f t="shared" si="125"/>
        <v>0.11250687112060855</v>
      </c>
      <c r="K530" s="21">
        <f t="shared" si="125"/>
        <v>0.11558107132815072</v>
      </c>
      <c r="L530" s="21">
        <f t="shared" si="125"/>
        <v>0.12161683337674974</v>
      </c>
      <c r="M530" s="21">
        <f t="shared" si="125"/>
        <v>0.12480968267667476</v>
      </c>
      <c r="N530" s="21">
        <f t="shared" si="125"/>
        <v>0.16587612263549695</v>
      </c>
      <c r="O530" s="21">
        <f t="shared" si="125"/>
        <v>0.17660437907935531</v>
      </c>
      <c r="P530" s="21">
        <f t="shared" si="125"/>
        <v>0.17989977604410751</v>
      </c>
      <c r="Q530" s="21">
        <f t="shared" si="125"/>
        <v>0.1950975697009999</v>
      </c>
      <c r="R530" s="21">
        <f t="shared" si="125"/>
        <v>0.21879141028439875</v>
      </c>
      <c r="S530" s="21">
        <f t="shared" si="125"/>
        <v>0.24848059292089641</v>
      </c>
      <c r="T530" s="21">
        <f t="shared" si="125"/>
        <v>0.26783792628360203</v>
      </c>
      <c r="U530" s="21">
        <f t="shared" si="125"/>
        <v>0.26328161966618469</v>
      </c>
      <c r="V530" s="21">
        <f t="shared" si="125"/>
        <v>0.25856630219919891</v>
      </c>
      <c r="W530" s="21">
        <f t="shared" si="125"/>
        <v>0.26188137420709767</v>
      </c>
      <c r="X530" s="21">
        <f t="shared" si="125"/>
        <v>0.26021442517935245</v>
      </c>
      <c r="Y530" s="21">
        <f t="shared" si="125"/>
        <v>0.27800551033114079</v>
      </c>
      <c r="Z530" s="21">
        <f t="shared" si="125"/>
        <v>0.26547438376554994</v>
      </c>
      <c r="AA530" s="21">
        <f t="shared" si="125"/>
        <v>0.25533053637936398</v>
      </c>
      <c r="AB530" s="21">
        <f t="shared" si="125"/>
        <v>0.26624046631086606</v>
      </c>
      <c r="AC530" s="21">
        <f t="shared" si="125"/>
        <v>0.27100376403224624</v>
      </c>
      <c r="AD530" s="21">
        <f t="shared" si="125"/>
        <v>0.27002947138437083</v>
      </c>
      <c r="AE530" s="21">
        <f t="shared" si="125"/>
        <v>0.27686426707002043</v>
      </c>
    </row>
    <row r="531" spans="1:31" x14ac:dyDescent="0.2">
      <c r="A531" s="9" t="s">
        <v>441</v>
      </c>
      <c r="B531" s="4" t="s">
        <v>395</v>
      </c>
      <c r="C531" s="35">
        <f>+C217</f>
        <v>8.0282991448497234E-3</v>
      </c>
      <c r="D531" s="35">
        <f t="shared" ref="D531:AE531" si="126">+D217</f>
        <v>8.1020232466041155E-3</v>
      </c>
      <c r="E531" s="35">
        <f t="shared" si="126"/>
        <v>8.4959498342170731E-3</v>
      </c>
      <c r="F531" s="35">
        <f t="shared" si="126"/>
        <v>8.8659320047633564E-3</v>
      </c>
      <c r="G531" s="35">
        <f t="shared" si="126"/>
        <v>9.2210019068666091E-3</v>
      </c>
      <c r="H531" s="35">
        <f t="shared" si="126"/>
        <v>9.4386164169182555E-3</v>
      </c>
      <c r="I531" s="35">
        <f t="shared" si="126"/>
        <v>9.7112925611241626E-3</v>
      </c>
      <c r="J531" s="35">
        <f t="shared" si="126"/>
        <v>1.0629870419215391E-2</v>
      </c>
      <c r="K531" s="35">
        <f t="shared" si="126"/>
        <v>1.0158854658741103E-2</v>
      </c>
      <c r="L531" s="35">
        <f t="shared" si="126"/>
        <v>9.6851525127705576E-3</v>
      </c>
      <c r="M531" s="35">
        <f t="shared" si="126"/>
        <v>9.2087639813037466E-3</v>
      </c>
      <c r="N531" s="35">
        <f t="shared" si="126"/>
        <v>8.7296890643406688E-3</v>
      </c>
      <c r="O531" s="35">
        <f t="shared" si="126"/>
        <v>8.2479277618813275E-3</v>
      </c>
      <c r="P531" s="35">
        <f t="shared" si="126"/>
        <v>7.763480073925722E-3</v>
      </c>
      <c r="Q531" s="35">
        <f t="shared" si="126"/>
        <v>7.2763460004738566E-3</v>
      </c>
      <c r="R531" s="35">
        <f t="shared" si="126"/>
        <v>6.7865255415257234E-3</v>
      </c>
      <c r="S531" s="35">
        <f t="shared" si="126"/>
        <v>6.2940186970813277E-3</v>
      </c>
      <c r="T531" s="35">
        <f t="shared" si="126"/>
        <v>5.7988254671406678E-3</v>
      </c>
      <c r="U531" s="35">
        <f t="shared" si="126"/>
        <v>5.6370508475468723E-3</v>
      </c>
      <c r="V531" s="35">
        <f t="shared" si="126"/>
        <v>5.4743495544769347E-3</v>
      </c>
      <c r="W531" s="35">
        <f t="shared" si="126"/>
        <v>5.3107215879308559E-3</v>
      </c>
      <c r="X531" s="35">
        <f t="shared" si="126"/>
        <v>5.1461669479086333E-3</v>
      </c>
      <c r="Y531" s="35">
        <f t="shared" si="126"/>
        <v>5.027678973565779E-3</v>
      </c>
      <c r="Z531" s="35">
        <f t="shared" si="126"/>
        <v>4.9085078145506989E-3</v>
      </c>
      <c r="AA531" s="35">
        <f t="shared" si="126"/>
        <v>4.4063744502032898E-3</v>
      </c>
      <c r="AB531" s="35">
        <f t="shared" si="126"/>
        <v>3.9015873907678796E-3</v>
      </c>
      <c r="AC531" s="35">
        <f t="shared" si="126"/>
        <v>3.9867872131340585E-3</v>
      </c>
      <c r="AD531" s="35">
        <f t="shared" si="126"/>
        <v>4.0619572478633103E-3</v>
      </c>
      <c r="AE531" s="35">
        <f t="shared" si="126"/>
        <v>4.1371272825925605E-3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7">+D225</f>
        <v>0</v>
      </c>
      <c r="E532" s="35">
        <f t="shared" si="127"/>
        <v>0</v>
      </c>
      <c r="F532" s="35">
        <f t="shared" si="127"/>
        <v>0</v>
      </c>
      <c r="G532" s="35">
        <f t="shared" si="127"/>
        <v>0</v>
      </c>
      <c r="H532" s="35">
        <f t="shared" si="127"/>
        <v>0</v>
      </c>
      <c r="I532" s="35">
        <f t="shared" si="127"/>
        <v>0</v>
      </c>
      <c r="J532" s="35">
        <f t="shared" si="127"/>
        <v>0</v>
      </c>
      <c r="K532" s="35">
        <f t="shared" si="127"/>
        <v>0</v>
      </c>
      <c r="L532" s="35">
        <f t="shared" si="127"/>
        <v>0</v>
      </c>
      <c r="M532" s="35">
        <f t="shared" si="127"/>
        <v>0</v>
      </c>
      <c r="N532" s="35">
        <f t="shared" si="127"/>
        <v>0</v>
      </c>
      <c r="O532" s="35">
        <f t="shared" si="127"/>
        <v>0</v>
      </c>
      <c r="P532" s="35">
        <f t="shared" si="127"/>
        <v>0</v>
      </c>
      <c r="Q532" s="35">
        <f t="shared" si="127"/>
        <v>0</v>
      </c>
      <c r="R532" s="35">
        <f t="shared" si="127"/>
        <v>0</v>
      </c>
      <c r="S532" s="35">
        <f t="shared" si="127"/>
        <v>0</v>
      </c>
      <c r="T532" s="35">
        <f t="shared" si="127"/>
        <v>0</v>
      </c>
      <c r="U532" s="35">
        <f t="shared" si="127"/>
        <v>0</v>
      </c>
      <c r="V532" s="35">
        <f t="shared" si="127"/>
        <v>0</v>
      </c>
      <c r="W532" s="35">
        <f t="shared" si="127"/>
        <v>0</v>
      </c>
      <c r="X532" s="35">
        <f t="shared" si="127"/>
        <v>0</v>
      </c>
      <c r="Y532" s="35">
        <f t="shared" si="127"/>
        <v>0</v>
      </c>
      <c r="Z532" s="35">
        <f t="shared" si="127"/>
        <v>0</v>
      </c>
      <c r="AA532" s="35">
        <f t="shared" si="127"/>
        <v>0</v>
      </c>
      <c r="AB532" s="35">
        <f t="shared" si="127"/>
        <v>0</v>
      </c>
      <c r="AC532" s="35">
        <f t="shared" si="127"/>
        <v>0</v>
      </c>
      <c r="AD532" s="35">
        <f t="shared" si="127"/>
        <v>0</v>
      </c>
      <c r="AE532" s="35">
        <f t="shared" si="127"/>
        <v>0</v>
      </c>
    </row>
    <row r="533" spans="1:31" x14ac:dyDescent="0.2">
      <c r="A533" s="9" t="s">
        <v>450</v>
      </c>
      <c r="B533" s="4" t="s">
        <v>413</v>
      </c>
      <c r="C533" s="35">
        <f>+C226</f>
        <v>3.3569230829464712E-3</v>
      </c>
      <c r="D533" s="35">
        <f t="shared" ref="D533:AE533" si="128">+D226</f>
        <v>3.9203373570401573E-3</v>
      </c>
      <c r="E533" s="35">
        <f t="shared" si="128"/>
        <v>3.8706453934138269E-3</v>
      </c>
      <c r="F533" s="35">
        <f t="shared" si="128"/>
        <v>4.1707857028151982E-3</v>
      </c>
      <c r="G533" s="35">
        <f t="shared" si="128"/>
        <v>4.7978364141969794E-3</v>
      </c>
      <c r="H533" s="35">
        <f t="shared" si="128"/>
        <v>4.2113656632423351E-3</v>
      </c>
      <c r="I533" s="35">
        <f t="shared" si="128"/>
        <v>4.689903395246775E-3</v>
      </c>
      <c r="J533" s="35">
        <f t="shared" si="128"/>
        <v>5.6484467598732378E-3</v>
      </c>
      <c r="K533" s="35">
        <f t="shared" si="128"/>
        <v>5.4387049386338676E-3</v>
      </c>
      <c r="L533" s="35">
        <f t="shared" si="128"/>
        <v>5.7864010491101743E-3</v>
      </c>
      <c r="M533" s="35">
        <f t="shared" si="128"/>
        <v>6.1041903636025376E-3</v>
      </c>
      <c r="N533" s="35">
        <f t="shared" si="128"/>
        <v>1.614939497586116E-2</v>
      </c>
      <c r="O533" s="35">
        <f t="shared" si="128"/>
        <v>1.8439224811811226E-2</v>
      </c>
      <c r="P533" s="35">
        <f t="shared" si="128"/>
        <v>1.8776157270868652E-2</v>
      </c>
      <c r="Q533" s="35">
        <f t="shared" si="128"/>
        <v>2.8148539797973965E-2</v>
      </c>
      <c r="R533" s="35">
        <f t="shared" si="128"/>
        <v>4.1870731692322222E-2</v>
      </c>
      <c r="S533" s="35">
        <f t="shared" si="128"/>
        <v>5.7945931343840407E-2</v>
      </c>
      <c r="T533" s="35">
        <f t="shared" si="128"/>
        <v>6.8551975016786629E-2</v>
      </c>
      <c r="U533" s="35">
        <f t="shared" si="128"/>
        <v>6.6592760041430527E-2</v>
      </c>
      <c r="V533" s="35">
        <f t="shared" si="128"/>
        <v>6.4562235821973485E-2</v>
      </c>
      <c r="W533" s="35">
        <f t="shared" si="128"/>
        <v>6.7990759164611322E-2</v>
      </c>
      <c r="X533" s="35">
        <f t="shared" si="128"/>
        <v>7.0390513637037244E-2</v>
      </c>
      <c r="Y533" s="35">
        <f t="shared" si="128"/>
        <v>7.7847749576901215E-2</v>
      </c>
      <c r="Z533" s="35">
        <f t="shared" si="128"/>
        <v>6.9704848326729033E-2</v>
      </c>
      <c r="AA533" s="35">
        <f t="shared" si="128"/>
        <v>6.5932400304975547E-2</v>
      </c>
      <c r="AB533" s="35">
        <f t="shared" si="128"/>
        <v>7.0123753249992551E-2</v>
      </c>
      <c r="AC533" s="35">
        <f t="shared" si="128"/>
        <v>7.0950805965766639E-2</v>
      </c>
      <c r="AD533" s="35">
        <f t="shared" si="128"/>
        <v>6.8484011298780262E-2</v>
      </c>
      <c r="AE533" s="35">
        <f t="shared" si="128"/>
        <v>6.9742910697670801E-2</v>
      </c>
    </row>
    <row r="534" spans="1:31" x14ac:dyDescent="0.2">
      <c r="A534" s="9" t="s">
        <v>454</v>
      </c>
      <c r="B534" s="4" t="s">
        <v>421</v>
      </c>
      <c r="C534" s="35">
        <f>+C230</f>
        <v>1.1996313245341065E-2</v>
      </c>
      <c r="D534" s="35">
        <f t="shared" ref="D534:AE534" si="129">+D230</f>
        <v>1.2518505477460711E-2</v>
      </c>
      <c r="E534" s="35">
        <f t="shared" si="129"/>
        <v>1.3040697709580357E-2</v>
      </c>
      <c r="F534" s="35">
        <f t="shared" si="129"/>
        <v>1.3562889941699996E-2</v>
      </c>
      <c r="G534" s="35">
        <f t="shared" si="129"/>
        <v>1.4085082173819638E-2</v>
      </c>
      <c r="H534" s="35">
        <f t="shared" si="129"/>
        <v>1.460727440593928E-2</v>
      </c>
      <c r="I534" s="35">
        <f t="shared" si="129"/>
        <v>1.5129466638058926E-2</v>
      </c>
      <c r="J534" s="35">
        <f t="shared" si="129"/>
        <v>1.565165887017857E-2</v>
      </c>
      <c r="K534" s="35">
        <f t="shared" si="129"/>
        <v>1.6219130515735709E-2</v>
      </c>
      <c r="L534" s="35">
        <f t="shared" si="129"/>
        <v>1.6786602161292852E-2</v>
      </c>
      <c r="M534" s="35">
        <f t="shared" si="129"/>
        <v>1.7354073806849994E-2</v>
      </c>
      <c r="N534" s="35">
        <f t="shared" si="129"/>
        <v>1.792154545240714E-2</v>
      </c>
      <c r="O534" s="35">
        <f t="shared" si="129"/>
        <v>1.8489017097964282E-2</v>
      </c>
      <c r="P534" s="35">
        <f t="shared" si="129"/>
        <v>1.9056488743521421E-2</v>
      </c>
      <c r="Q534" s="35">
        <f t="shared" si="129"/>
        <v>1.9623960389078567E-2</v>
      </c>
      <c r="R534" s="35">
        <f t="shared" si="129"/>
        <v>2.0191432034635706E-2</v>
      </c>
      <c r="S534" s="35">
        <f t="shared" si="129"/>
        <v>2.0758903680192849E-2</v>
      </c>
      <c r="T534" s="35">
        <f t="shared" si="129"/>
        <v>2.1326375325749995E-2</v>
      </c>
      <c r="U534" s="35">
        <f t="shared" si="129"/>
        <v>2.1335222598119041E-2</v>
      </c>
      <c r="V534" s="35">
        <f t="shared" si="129"/>
        <v>2.1344069870488088E-2</v>
      </c>
      <c r="W534" s="35">
        <f t="shared" si="129"/>
        <v>2.1352917142857138E-2</v>
      </c>
      <c r="X534" s="35">
        <f t="shared" si="129"/>
        <v>2.004422789285714E-2</v>
      </c>
      <c r="Y534" s="35">
        <f t="shared" si="129"/>
        <v>2.0438128071428568E-2</v>
      </c>
      <c r="Z534" s="35">
        <f t="shared" si="129"/>
        <v>2.1471675107142856E-2</v>
      </c>
      <c r="AA534" s="35">
        <f t="shared" si="129"/>
        <v>2.147520257142857E-2</v>
      </c>
      <c r="AB534" s="35">
        <f t="shared" si="129"/>
        <v>2.2288870999999998E-2</v>
      </c>
      <c r="AC534" s="35">
        <f t="shared" si="129"/>
        <v>2.3102539428571423E-2</v>
      </c>
      <c r="AD534" s="35">
        <f t="shared" si="129"/>
        <v>2.3916207857142855E-2</v>
      </c>
      <c r="AE534" s="35">
        <f t="shared" si="129"/>
        <v>2.472987628571428E-2</v>
      </c>
    </row>
    <row r="535" spans="1:31" x14ac:dyDescent="0.2">
      <c r="A535" s="9" t="s">
        <v>464</v>
      </c>
      <c r="B535" s="4" t="s">
        <v>465</v>
      </c>
      <c r="C535" s="35">
        <f>+C240</f>
        <v>5.5022643044643327E-2</v>
      </c>
      <c r="D535" s="35">
        <f t="shared" ref="D535:AE535" si="130">+D240</f>
        <v>5.7536472306439213E-2</v>
      </c>
      <c r="E535" s="35">
        <f t="shared" si="130"/>
        <v>6.0409119085961194E-2</v>
      </c>
      <c r="F535" s="35">
        <f t="shared" si="130"/>
        <v>6.2935158877606562E-2</v>
      </c>
      <c r="G535" s="35">
        <f t="shared" si="130"/>
        <v>6.5706631328300721E-2</v>
      </c>
      <c r="H535" s="35">
        <f t="shared" si="130"/>
        <v>7.0650962467301043E-2</v>
      </c>
      <c r="I535" s="35">
        <f t="shared" si="130"/>
        <v>7.4637916520161607E-2</v>
      </c>
      <c r="J535" s="35">
        <f t="shared" si="130"/>
        <v>8.0576895071341345E-2</v>
      </c>
      <c r="K535" s="35">
        <f t="shared" si="130"/>
        <v>8.376438121504004E-2</v>
      </c>
      <c r="L535" s="35">
        <f t="shared" si="130"/>
        <v>8.9358677653576149E-2</v>
      </c>
      <c r="M535" s="35">
        <f t="shared" si="130"/>
        <v>9.2142654524918488E-2</v>
      </c>
      <c r="N535" s="35">
        <f t="shared" si="130"/>
        <v>0.12307549314288799</v>
      </c>
      <c r="O535" s="35">
        <f t="shared" si="130"/>
        <v>0.13142820940769848</v>
      </c>
      <c r="P535" s="35">
        <f t="shared" si="130"/>
        <v>0.13430364995579169</v>
      </c>
      <c r="Q535" s="35">
        <f t="shared" si="130"/>
        <v>0.1400487235134735</v>
      </c>
      <c r="R535" s="35">
        <f t="shared" si="130"/>
        <v>0.1499427210159151</v>
      </c>
      <c r="S535" s="35">
        <f t="shared" si="130"/>
        <v>0.16348173919978184</v>
      </c>
      <c r="T535" s="35">
        <f t="shared" si="130"/>
        <v>0.17216075047392476</v>
      </c>
      <c r="U535" s="35">
        <f t="shared" si="130"/>
        <v>0.16971658617908825</v>
      </c>
      <c r="V535" s="35">
        <f t="shared" si="130"/>
        <v>0.1671856469522604</v>
      </c>
      <c r="W535" s="35">
        <f t="shared" si="130"/>
        <v>0.16722697631169836</v>
      </c>
      <c r="X535" s="35">
        <f t="shared" si="130"/>
        <v>0.16463351670154946</v>
      </c>
      <c r="Y535" s="35">
        <f t="shared" si="130"/>
        <v>0.17469195370924523</v>
      </c>
      <c r="Z535" s="35">
        <f t="shared" si="130"/>
        <v>0.16938935251712733</v>
      </c>
      <c r="AA535" s="35">
        <f t="shared" si="130"/>
        <v>0.16351655905275658</v>
      </c>
      <c r="AB535" s="35">
        <f t="shared" si="130"/>
        <v>0.16992625467010564</v>
      </c>
      <c r="AC535" s="35">
        <f t="shared" si="130"/>
        <v>0.17296363142477411</v>
      </c>
      <c r="AD535" s="35">
        <f t="shared" si="130"/>
        <v>0.17356729498058443</v>
      </c>
      <c r="AE535" s="35">
        <f t="shared" si="130"/>
        <v>0.17825435280404281</v>
      </c>
    </row>
    <row r="536" spans="1:31" x14ac:dyDescent="0.2">
      <c r="A536" s="9" t="s">
        <v>477</v>
      </c>
      <c r="B536" s="4" t="s">
        <v>478</v>
      </c>
      <c r="C536" s="21">
        <f t="shared" ref="C536:AE536" si="131">+C537+C538+C539+C540</f>
        <v>0</v>
      </c>
      <c r="D536" s="21">
        <f t="shared" si="131"/>
        <v>0</v>
      </c>
      <c r="E536" s="21">
        <f t="shared" si="131"/>
        <v>0</v>
      </c>
      <c r="F536" s="21">
        <f t="shared" si="131"/>
        <v>0</v>
      </c>
      <c r="G536" s="21">
        <f t="shared" si="131"/>
        <v>0</v>
      </c>
      <c r="H536" s="21">
        <f t="shared" si="131"/>
        <v>0</v>
      </c>
      <c r="I536" s="21">
        <f t="shared" si="131"/>
        <v>0</v>
      </c>
      <c r="J536" s="21">
        <f t="shared" si="131"/>
        <v>0</v>
      </c>
      <c r="K536" s="21">
        <f t="shared" si="131"/>
        <v>0</v>
      </c>
      <c r="L536" s="21">
        <f t="shared" si="131"/>
        <v>0</v>
      </c>
      <c r="M536" s="21">
        <f t="shared" si="131"/>
        <v>0</v>
      </c>
      <c r="N536" s="21">
        <f t="shared" si="131"/>
        <v>0</v>
      </c>
      <c r="O536" s="21">
        <f t="shared" si="131"/>
        <v>0</v>
      </c>
      <c r="P536" s="21">
        <f t="shared" si="131"/>
        <v>0</v>
      </c>
      <c r="Q536" s="21">
        <f t="shared" si="131"/>
        <v>0</v>
      </c>
      <c r="R536" s="21">
        <f t="shared" si="131"/>
        <v>0</v>
      </c>
      <c r="S536" s="21">
        <f t="shared" si="131"/>
        <v>0</v>
      </c>
      <c r="T536" s="21">
        <f t="shared" si="131"/>
        <v>0</v>
      </c>
      <c r="U536" s="21">
        <f t="shared" si="131"/>
        <v>0</v>
      </c>
      <c r="V536" s="21">
        <f t="shared" si="131"/>
        <v>0</v>
      </c>
      <c r="W536" s="21">
        <f t="shared" si="131"/>
        <v>0</v>
      </c>
      <c r="X536" s="21">
        <f t="shared" si="131"/>
        <v>0</v>
      </c>
      <c r="Y536" s="21">
        <f t="shared" si="131"/>
        <v>0</v>
      </c>
      <c r="Z536" s="21">
        <f t="shared" si="131"/>
        <v>0</v>
      </c>
      <c r="AA536" s="21">
        <f t="shared" si="131"/>
        <v>0</v>
      </c>
      <c r="AB536" s="21">
        <f t="shared" si="131"/>
        <v>0</v>
      </c>
      <c r="AC536" s="21">
        <f t="shared" si="131"/>
        <v>0</v>
      </c>
      <c r="AD536" s="21">
        <f t="shared" si="131"/>
        <v>0</v>
      </c>
      <c r="AE536" s="21">
        <f t="shared" si="13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2">+C542+C543</f>
        <v>0.84137424925855675</v>
      </c>
      <c r="D541" s="21">
        <f t="shared" si="132"/>
        <v>0.86751155528376744</v>
      </c>
      <c r="E541" s="21">
        <f t="shared" si="132"/>
        <v>0.8985289576123423</v>
      </c>
      <c r="F541" s="21">
        <f t="shared" si="132"/>
        <v>0.94446592569439702</v>
      </c>
      <c r="G541" s="21">
        <f t="shared" si="132"/>
        <v>0.9847690722302439</v>
      </c>
      <c r="H541" s="21">
        <f t="shared" si="132"/>
        <v>1.0241664250653357</v>
      </c>
      <c r="I541" s="21">
        <f t="shared" si="132"/>
        <v>1.0451036627593382</v>
      </c>
      <c r="J541" s="21">
        <f t="shared" si="132"/>
        <v>1.0854140902236824</v>
      </c>
      <c r="K541" s="21">
        <f t="shared" si="132"/>
        <v>1.0722458590745418</v>
      </c>
      <c r="L541" s="21">
        <f t="shared" si="132"/>
        <v>1.1049926726505013</v>
      </c>
      <c r="M541" s="21">
        <f t="shared" si="132"/>
        <v>1.0631343906445703</v>
      </c>
      <c r="N541" s="21">
        <f t="shared" si="132"/>
        <v>1.0770332005209413</v>
      </c>
      <c r="O541" s="21">
        <f t="shared" si="132"/>
        <v>1.1153291509199785</v>
      </c>
      <c r="P541" s="21">
        <f t="shared" si="132"/>
        <v>1.0704042983899376</v>
      </c>
      <c r="Q541" s="21">
        <f t="shared" si="132"/>
        <v>1.156584034956522</v>
      </c>
      <c r="R541" s="21">
        <f t="shared" si="132"/>
        <v>1.1297636222152687</v>
      </c>
      <c r="S541" s="21">
        <f t="shared" si="132"/>
        <v>1.1689534126938659</v>
      </c>
      <c r="T541" s="21">
        <f t="shared" si="132"/>
        <v>1.2255737350437252</v>
      </c>
      <c r="U541" s="21">
        <f t="shared" si="132"/>
        <v>1.2494393390849756</v>
      </c>
      <c r="V541" s="21">
        <f t="shared" si="132"/>
        <v>1.2524683188905679</v>
      </c>
      <c r="W541" s="21">
        <f t="shared" si="132"/>
        <v>1.24093403746244</v>
      </c>
      <c r="X541" s="21">
        <f t="shared" si="132"/>
        <v>1.1316060306380042</v>
      </c>
      <c r="Y541" s="21">
        <f t="shared" si="132"/>
        <v>1.1028817208679509</v>
      </c>
      <c r="Z541" s="21">
        <f t="shared" si="132"/>
        <v>1.1020026075255211</v>
      </c>
      <c r="AA541" s="21">
        <f t="shared" si="132"/>
        <v>1.0839974126217935</v>
      </c>
      <c r="AB541" s="21">
        <f t="shared" si="132"/>
        <v>1.0937624287899006</v>
      </c>
      <c r="AC541" s="21">
        <f t="shared" si="132"/>
        <v>1.1215250411194309</v>
      </c>
      <c r="AD541" s="21">
        <f t="shared" si="132"/>
        <v>1.138811577302107</v>
      </c>
      <c r="AE541" s="21">
        <f t="shared" si="132"/>
        <v>1.171119629433055</v>
      </c>
    </row>
    <row r="542" spans="1:31" x14ac:dyDescent="0.2">
      <c r="A542" s="9" t="s">
        <v>488</v>
      </c>
      <c r="B542" s="4" t="s">
        <v>489</v>
      </c>
      <c r="C542" s="35">
        <f>+C258</f>
        <v>0.75782727293964403</v>
      </c>
      <c r="D542" s="35">
        <f t="shared" ref="D542:AE542" si="133">+D258</f>
        <v>0.78303641723964323</v>
      </c>
      <c r="E542" s="35">
        <f t="shared" si="133"/>
        <v>0.8098508368582481</v>
      </c>
      <c r="F542" s="35">
        <f t="shared" si="133"/>
        <v>0.85059291762671829</v>
      </c>
      <c r="G542" s="35">
        <f t="shared" si="133"/>
        <v>0.88775707927326653</v>
      </c>
      <c r="H542" s="35">
        <f t="shared" si="133"/>
        <v>0.92304083053967667</v>
      </c>
      <c r="I542" s="35">
        <f t="shared" si="133"/>
        <v>0.94012697254129618</v>
      </c>
      <c r="J542" s="35">
        <f t="shared" si="133"/>
        <v>0.97359721208485051</v>
      </c>
      <c r="K542" s="35">
        <f t="shared" si="133"/>
        <v>0.96103328397122534</v>
      </c>
      <c r="L542" s="35">
        <f t="shared" si="133"/>
        <v>0.9893424086659145</v>
      </c>
      <c r="M542" s="35">
        <f t="shared" si="133"/>
        <v>0.95053145843805598</v>
      </c>
      <c r="N542" s="35">
        <f t="shared" si="133"/>
        <v>0.95723167009710131</v>
      </c>
      <c r="O542" s="35">
        <f t="shared" si="133"/>
        <v>0.99017842022086078</v>
      </c>
      <c r="P542" s="35">
        <f t="shared" si="133"/>
        <v>0.94887597679837998</v>
      </c>
      <c r="Q542" s="35">
        <f t="shared" si="133"/>
        <v>1.0257456840941164</v>
      </c>
      <c r="R542" s="35">
        <f t="shared" si="133"/>
        <v>0.99931909954079223</v>
      </c>
      <c r="S542" s="35">
        <f t="shared" si="133"/>
        <v>1.031448111139758</v>
      </c>
      <c r="T542" s="35">
        <f t="shared" si="133"/>
        <v>1.0807513338717072</v>
      </c>
      <c r="U542" s="35">
        <f t="shared" si="133"/>
        <v>1.1033244008260803</v>
      </c>
      <c r="V542" s="35">
        <f t="shared" si="133"/>
        <v>1.1068195144208577</v>
      </c>
      <c r="W542" s="35">
        <f t="shared" si="133"/>
        <v>1.0965902538045504</v>
      </c>
      <c r="X542" s="35">
        <f t="shared" si="133"/>
        <v>0.99749542835733773</v>
      </c>
      <c r="Y542" s="35">
        <f t="shared" si="133"/>
        <v>0.96976435124559335</v>
      </c>
      <c r="Z542" s="35">
        <f t="shared" si="133"/>
        <v>0.97018889758013793</v>
      </c>
      <c r="AA542" s="35">
        <f t="shared" si="133"/>
        <v>0.95429600670803272</v>
      </c>
      <c r="AB542" s="35">
        <f t="shared" si="133"/>
        <v>0.96184626698787312</v>
      </c>
      <c r="AC542" s="35">
        <f t="shared" si="133"/>
        <v>0.98668313286569265</v>
      </c>
      <c r="AD542" s="35">
        <f t="shared" si="133"/>
        <v>1.0021610361945947</v>
      </c>
      <c r="AE542" s="35">
        <f t="shared" si="133"/>
        <v>1.0306457591098486</v>
      </c>
    </row>
    <row r="543" spans="1:31" x14ac:dyDescent="0.2">
      <c r="A543" s="9" t="s">
        <v>509</v>
      </c>
      <c r="B543" s="4" t="s">
        <v>510</v>
      </c>
      <c r="C543" s="35">
        <f>+C269</f>
        <v>8.354697631891278E-2</v>
      </c>
      <c r="D543" s="35">
        <f t="shared" ref="D543:AE543" si="134">+D269</f>
        <v>8.4475138044124237E-2</v>
      </c>
      <c r="E543" s="35">
        <f t="shared" si="134"/>
        <v>8.8678120754094147E-2</v>
      </c>
      <c r="F543" s="35">
        <f t="shared" si="134"/>
        <v>9.3873008067678718E-2</v>
      </c>
      <c r="G543" s="35">
        <f t="shared" si="134"/>
        <v>9.7011992956977378E-2</v>
      </c>
      <c r="H543" s="35">
        <f t="shared" si="134"/>
        <v>0.10112559452565908</v>
      </c>
      <c r="I543" s="35">
        <f t="shared" si="134"/>
        <v>0.10497669021804193</v>
      </c>
      <c r="J543" s="35">
        <f t="shared" si="134"/>
        <v>0.11181687813883193</v>
      </c>
      <c r="K543" s="35">
        <f t="shared" si="134"/>
        <v>0.11121257510331645</v>
      </c>
      <c r="L543" s="35">
        <f t="shared" si="134"/>
        <v>0.1156502639845868</v>
      </c>
      <c r="M543" s="35">
        <f t="shared" si="134"/>
        <v>0.11260293220651427</v>
      </c>
      <c r="N543" s="35">
        <f t="shared" si="134"/>
        <v>0.11980153042383999</v>
      </c>
      <c r="O543" s="35">
        <f t="shared" si="134"/>
        <v>0.12515073069911778</v>
      </c>
      <c r="P543" s="35">
        <f t="shared" si="134"/>
        <v>0.12152832159155749</v>
      </c>
      <c r="Q543" s="35">
        <f t="shared" si="134"/>
        <v>0.13083835086240567</v>
      </c>
      <c r="R543" s="35">
        <f t="shared" si="134"/>
        <v>0.13044452267447637</v>
      </c>
      <c r="S543" s="35">
        <f t="shared" si="134"/>
        <v>0.13750530155410781</v>
      </c>
      <c r="T543" s="35">
        <f t="shared" si="134"/>
        <v>0.144822401172018</v>
      </c>
      <c r="U543" s="35">
        <f t="shared" si="134"/>
        <v>0.14611493825889524</v>
      </c>
      <c r="V543" s="35">
        <f t="shared" si="134"/>
        <v>0.14564880446971026</v>
      </c>
      <c r="W543" s="35">
        <f t="shared" si="134"/>
        <v>0.14434378365788969</v>
      </c>
      <c r="X543" s="35">
        <f t="shared" si="134"/>
        <v>0.13411060228066654</v>
      </c>
      <c r="Y543" s="35">
        <f t="shared" si="134"/>
        <v>0.1331173696223576</v>
      </c>
      <c r="Z543" s="35">
        <f t="shared" si="134"/>
        <v>0.13181370994538316</v>
      </c>
      <c r="AA543" s="35">
        <f t="shared" si="134"/>
        <v>0.12970140591376081</v>
      </c>
      <c r="AB543" s="35">
        <f t="shared" si="134"/>
        <v>0.1319161618020275</v>
      </c>
      <c r="AC543" s="35">
        <f t="shared" si="134"/>
        <v>0.13484190825373812</v>
      </c>
      <c r="AD543" s="35">
        <f t="shared" si="134"/>
        <v>0.13665054110751235</v>
      </c>
      <c r="AE543" s="35">
        <f t="shared" si="134"/>
        <v>0.14047387032320655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5">+C546+C547+C548</f>
        <v>1.2744584329514353E-2</v>
      </c>
      <c r="D545" s="21">
        <f t="shared" si="135"/>
        <v>1.245158335671594E-2</v>
      </c>
      <c r="E545" s="21">
        <f t="shared" si="135"/>
        <v>1.2101546598197926E-2</v>
      </c>
      <c r="F545" s="21">
        <f t="shared" si="135"/>
        <v>1.1139314541027765E-2</v>
      </c>
      <c r="G545" s="21">
        <f t="shared" si="135"/>
        <v>1.0768268845761004E-2</v>
      </c>
      <c r="H545" s="21">
        <f t="shared" si="135"/>
        <v>1.0580558067933224E-2</v>
      </c>
      <c r="I545" s="21">
        <f t="shared" si="135"/>
        <v>9.9240016638258623E-3</v>
      </c>
      <c r="J545" s="21">
        <f t="shared" si="135"/>
        <v>9.6634485576717281E-3</v>
      </c>
      <c r="K545" s="21">
        <f t="shared" si="135"/>
        <v>9.2734687867967285E-3</v>
      </c>
      <c r="L545" s="21">
        <f t="shared" si="135"/>
        <v>8.176589672270829E-3</v>
      </c>
      <c r="M545" s="21">
        <f t="shared" si="135"/>
        <v>7.5928528050362744E-3</v>
      </c>
      <c r="N545" s="21">
        <f t="shared" si="135"/>
        <v>7.3550624886646225E-3</v>
      </c>
      <c r="O545" s="21">
        <f t="shared" si="135"/>
        <v>6.980347264051669E-3</v>
      </c>
      <c r="P545" s="21">
        <f t="shared" si="135"/>
        <v>6.5827204644949861E-3</v>
      </c>
      <c r="Q545" s="21">
        <f t="shared" si="135"/>
        <v>6.2056287132716452E-3</v>
      </c>
      <c r="R545" s="21">
        <f t="shared" si="135"/>
        <v>5.7589017704376289E-3</v>
      </c>
      <c r="S545" s="21">
        <f t="shared" si="135"/>
        <v>5.1308280625104391E-3</v>
      </c>
      <c r="T545" s="21">
        <f t="shared" si="135"/>
        <v>4.5249956273556678E-3</v>
      </c>
      <c r="U545" s="21">
        <f t="shared" si="135"/>
        <v>4.2002306823301283E-3</v>
      </c>
      <c r="V545" s="21">
        <f t="shared" si="135"/>
        <v>3.8446960983898842E-3</v>
      </c>
      <c r="W545" s="21">
        <f t="shared" si="135"/>
        <v>3.4136937143592824E-3</v>
      </c>
      <c r="X545" s="21">
        <f t="shared" si="135"/>
        <v>3.4656906161887255E-3</v>
      </c>
      <c r="Y545" s="21">
        <f t="shared" si="135"/>
        <v>3.4091067875321908E-3</v>
      </c>
      <c r="Z545" s="21">
        <f t="shared" si="135"/>
        <v>3.3595539499257274E-3</v>
      </c>
      <c r="AA545" s="21">
        <f t="shared" si="135"/>
        <v>3.4203039556406196E-3</v>
      </c>
      <c r="AB545" s="21">
        <f t="shared" si="135"/>
        <v>3.4284989522234792E-3</v>
      </c>
      <c r="AC545" s="21">
        <f t="shared" si="135"/>
        <v>3.345385880339172E-3</v>
      </c>
      <c r="AD545" s="21">
        <f t="shared" si="135"/>
        <v>3.3290445700428521E-3</v>
      </c>
      <c r="AE545" s="21">
        <f t="shared" si="135"/>
        <v>3.3066777238539352E-3</v>
      </c>
    </row>
    <row r="546" spans="1:31" x14ac:dyDescent="0.2">
      <c r="A546" s="9" t="s">
        <v>534</v>
      </c>
      <c r="B546" s="4" t="s">
        <v>798</v>
      </c>
      <c r="C546" s="36">
        <f t="shared" ref="C546:R548" si="136">+C288</f>
        <v>2.7190139607143563E-3</v>
      </c>
      <c r="D546" s="36">
        <f t="shared" si="136"/>
        <v>2.5923745067159398E-3</v>
      </c>
      <c r="E546" s="36">
        <f t="shared" si="136"/>
        <v>2.3579568745979245E-3</v>
      </c>
      <c r="F546" s="36">
        <f t="shared" si="136"/>
        <v>1.5570834810277661E-3</v>
      </c>
      <c r="G546" s="36">
        <f t="shared" si="136"/>
        <v>1.3929474185610032E-3</v>
      </c>
      <c r="H546" s="36">
        <f t="shared" si="136"/>
        <v>1.4575229739332255E-3</v>
      </c>
      <c r="I546" s="36">
        <f t="shared" si="136"/>
        <v>1.0990242483858638E-3</v>
      </c>
      <c r="J546" s="36">
        <f t="shared" si="136"/>
        <v>1.2486309761517275E-3</v>
      </c>
      <c r="K546" s="36">
        <f t="shared" si="136"/>
        <v>1.3408273655567287E-3</v>
      </c>
      <c r="L546" s="36">
        <f t="shared" si="136"/>
        <v>6.1388142467082936E-4</v>
      </c>
      <c r="M546" s="36">
        <f t="shared" si="136"/>
        <v>4.9111092243627104E-4</v>
      </c>
      <c r="N546" s="36">
        <f t="shared" si="136"/>
        <v>5.4523939758462179E-4</v>
      </c>
      <c r="O546" s="36">
        <f t="shared" si="136"/>
        <v>5.0233184523166749E-4</v>
      </c>
      <c r="P546" s="36">
        <f t="shared" si="136"/>
        <v>4.8111540357498615E-4</v>
      </c>
      <c r="Q546" s="36">
        <f t="shared" si="136"/>
        <v>4.8400410919164521E-4</v>
      </c>
      <c r="R546" s="36">
        <f t="shared" si="136"/>
        <v>4.8344199361262705E-4</v>
      </c>
      <c r="S546" s="36">
        <f t="shared" ref="D546:AE548" si="137">+S288</f>
        <v>3.124977490704372E-4</v>
      </c>
      <c r="T546" s="36">
        <f t="shared" si="137"/>
        <v>1.6699596123066564E-4</v>
      </c>
      <c r="U546" s="36">
        <f t="shared" si="137"/>
        <v>2.6623461885012746E-4</v>
      </c>
      <c r="V546" s="36">
        <f t="shared" si="137"/>
        <v>3.6674352886488374E-4</v>
      </c>
      <c r="W546" s="36">
        <f t="shared" si="137"/>
        <v>4.1213746750928083E-4</v>
      </c>
      <c r="X546" s="36">
        <f t="shared" si="137"/>
        <v>4.5080769163872482E-4</v>
      </c>
      <c r="Y546" s="36">
        <f t="shared" si="137"/>
        <v>3.7963280678218986E-4</v>
      </c>
      <c r="Z546" s="36">
        <f t="shared" si="137"/>
        <v>3.2507828472572696E-4</v>
      </c>
      <c r="AA546" s="36">
        <f t="shared" si="137"/>
        <v>3.3219639989061865E-4</v>
      </c>
      <c r="AB546" s="36">
        <f t="shared" si="137"/>
        <v>3.0971512462347865E-4</v>
      </c>
      <c r="AC546" s="36">
        <f t="shared" si="137"/>
        <v>1.9056044258917174E-4</v>
      </c>
      <c r="AD546" s="36">
        <f t="shared" si="137"/>
        <v>1.5224380304285177E-4</v>
      </c>
      <c r="AE546" s="36">
        <f t="shared" si="137"/>
        <v>1.0790162760393449E-4</v>
      </c>
    </row>
    <row r="547" spans="1:31" x14ac:dyDescent="0.2">
      <c r="A547" s="9" t="s">
        <v>535</v>
      </c>
      <c r="B547" s="4" t="s">
        <v>799</v>
      </c>
      <c r="C547" s="36">
        <f t="shared" si="136"/>
        <v>1.0025570368799997E-2</v>
      </c>
      <c r="D547" s="36">
        <f t="shared" si="137"/>
        <v>9.8592088500000005E-3</v>
      </c>
      <c r="E547" s="36">
        <f t="shared" si="137"/>
        <v>9.7435897236000015E-3</v>
      </c>
      <c r="F547" s="36">
        <f t="shared" si="137"/>
        <v>9.5822310599999998E-3</v>
      </c>
      <c r="G547" s="36">
        <f t="shared" si="137"/>
        <v>9.3753214272E-3</v>
      </c>
      <c r="H547" s="36">
        <f t="shared" si="137"/>
        <v>9.1230350939999986E-3</v>
      </c>
      <c r="I547" s="36">
        <f t="shared" si="137"/>
        <v>8.8249774154399978E-3</v>
      </c>
      <c r="J547" s="36">
        <f t="shared" si="137"/>
        <v>8.4148175815200003E-3</v>
      </c>
      <c r="K547" s="36">
        <f t="shared" si="137"/>
        <v>7.9326414212400002E-3</v>
      </c>
      <c r="L547" s="36">
        <f t="shared" si="137"/>
        <v>7.5627082475999991E-3</v>
      </c>
      <c r="M547" s="36">
        <f t="shared" si="137"/>
        <v>7.1017418826000035E-3</v>
      </c>
      <c r="N547" s="36">
        <f t="shared" si="137"/>
        <v>6.8098230910800008E-3</v>
      </c>
      <c r="O547" s="36">
        <f t="shared" si="137"/>
        <v>6.4780154188200014E-3</v>
      </c>
      <c r="P547" s="36">
        <f t="shared" si="137"/>
        <v>6.1016050609200003E-3</v>
      </c>
      <c r="Q547" s="36">
        <f t="shared" si="137"/>
        <v>5.7216246040800002E-3</v>
      </c>
      <c r="R547" s="36">
        <f t="shared" si="137"/>
        <v>5.2754597768250016E-3</v>
      </c>
      <c r="S547" s="36">
        <f t="shared" si="137"/>
        <v>4.8183303134400023E-3</v>
      </c>
      <c r="T547" s="36">
        <f t="shared" si="137"/>
        <v>4.3579996661250019E-3</v>
      </c>
      <c r="U547" s="36">
        <f t="shared" si="137"/>
        <v>3.9339960634800011E-3</v>
      </c>
      <c r="V547" s="36">
        <f t="shared" si="137"/>
        <v>3.4779525695250004E-3</v>
      </c>
      <c r="W547" s="36">
        <f t="shared" si="137"/>
        <v>3.0015562468500017E-3</v>
      </c>
      <c r="X547" s="36">
        <f t="shared" si="137"/>
        <v>3.0148829245500008E-3</v>
      </c>
      <c r="Y547" s="36">
        <f t="shared" si="137"/>
        <v>3.0294739807500007E-3</v>
      </c>
      <c r="Z547" s="36">
        <f t="shared" si="137"/>
        <v>3.0344756652000006E-3</v>
      </c>
      <c r="AA547" s="36">
        <f t="shared" si="137"/>
        <v>3.0881075557500008E-3</v>
      </c>
      <c r="AB547" s="36">
        <f t="shared" si="137"/>
        <v>3.1187838276000007E-3</v>
      </c>
      <c r="AC547" s="36">
        <f t="shared" si="137"/>
        <v>3.1548254377500003E-3</v>
      </c>
      <c r="AD547" s="36">
        <f t="shared" si="137"/>
        <v>3.1768007670000004E-3</v>
      </c>
      <c r="AE547" s="36">
        <f t="shared" si="137"/>
        <v>3.1987760962500006E-3</v>
      </c>
    </row>
    <row r="548" spans="1:31" x14ac:dyDescent="0.2">
      <c r="A548" s="9" t="s">
        <v>536</v>
      </c>
      <c r="B548" s="4" t="s">
        <v>184</v>
      </c>
      <c r="C548" s="36">
        <f t="shared" si="136"/>
        <v>0</v>
      </c>
      <c r="D548" s="36">
        <f t="shared" si="137"/>
        <v>0</v>
      </c>
      <c r="E548" s="36">
        <f t="shared" si="137"/>
        <v>0</v>
      </c>
      <c r="F548" s="36">
        <f t="shared" si="137"/>
        <v>0</v>
      </c>
      <c r="G548" s="36">
        <f t="shared" si="137"/>
        <v>0</v>
      </c>
      <c r="H548" s="36">
        <f t="shared" si="137"/>
        <v>0</v>
      </c>
      <c r="I548" s="36">
        <f t="shared" si="137"/>
        <v>0</v>
      </c>
      <c r="J548" s="36">
        <f t="shared" si="137"/>
        <v>0</v>
      </c>
      <c r="K548" s="36">
        <f t="shared" si="137"/>
        <v>0</v>
      </c>
      <c r="L548" s="36">
        <f t="shared" si="137"/>
        <v>0</v>
      </c>
      <c r="M548" s="36">
        <f t="shared" si="137"/>
        <v>0</v>
      </c>
      <c r="N548" s="36">
        <f t="shared" si="137"/>
        <v>0</v>
      </c>
      <c r="O548" s="36">
        <f t="shared" si="137"/>
        <v>0</v>
      </c>
      <c r="P548" s="36">
        <f t="shared" si="137"/>
        <v>0</v>
      </c>
      <c r="Q548" s="36">
        <f t="shared" si="137"/>
        <v>0</v>
      </c>
      <c r="R548" s="36">
        <f t="shared" si="137"/>
        <v>0</v>
      </c>
      <c r="S548" s="36">
        <f t="shared" si="137"/>
        <v>0</v>
      </c>
      <c r="T548" s="36">
        <f t="shared" si="137"/>
        <v>0</v>
      </c>
      <c r="U548" s="36">
        <f t="shared" si="137"/>
        <v>0</v>
      </c>
      <c r="V548" s="36">
        <f t="shared" si="137"/>
        <v>0</v>
      </c>
      <c r="W548" s="36">
        <f t="shared" si="137"/>
        <v>0</v>
      </c>
      <c r="X548" s="36">
        <f t="shared" si="137"/>
        <v>0</v>
      </c>
      <c r="Y548" s="36">
        <f t="shared" si="137"/>
        <v>0</v>
      </c>
      <c r="Z548" s="36">
        <f t="shared" si="137"/>
        <v>0</v>
      </c>
      <c r="AA548" s="36">
        <f t="shared" si="137"/>
        <v>0</v>
      </c>
      <c r="AB548" s="36">
        <f t="shared" si="137"/>
        <v>0</v>
      </c>
      <c r="AC548" s="36">
        <f t="shared" si="137"/>
        <v>0</v>
      </c>
      <c r="AD548" s="36">
        <f t="shared" si="137"/>
        <v>0</v>
      </c>
      <c r="AE548" s="36">
        <f t="shared" si="137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38">+C550+C551</f>
        <v>0</v>
      </c>
      <c r="D549" s="21">
        <f t="shared" si="138"/>
        <v>0</v>
      </c>
      <c r="E549" s="21">
        <f t="shared" si="138"/>
        <v>0</v>
      </c>
      <c r="F549" s="21">
        <f t="shared" si="138"/>
        <v>0</v>
      </c>
      <c r="G549" s="21">
        <f t="shared" si="138"/>
        <v>0</v>
      </c>
      <c r="H549" s="21">
        <f t="shared" si="138"/>
        <v>0</v>
      </c>
      <c r="I549" s="21">
        <f t="shared" si="138"/>
        <v>0</v>
      </c>
      <c r="J549" s="21">
        <f t="shared" si="138"/>
        <v>0</v>
      </c>
      <c r="K549" s="21">
        <f t="shared" si="138"/>
        <v>0</v>
      </c>
      <c r="L549" s="21">
        <f t="shared" si="138"/>
        <v>0</v>
      </c>
      <c r="M549" s="21">
        <f t="shared" si="138"/>
        <v>0</v>
      </c>
      <c r="N549" s="21">
        <f t="shared" si="138"/>
        <v>0</v>
      </c>
      <c r="O549" s="21">
        <f t="shared" si="138"/>
        <v>0</v>
      </c>
      <c r="P549" s="21">
        <f t="shared" si="138"/>
        <v>0</v>
      </c>
      <c r="Q549" s="21">
        <f t="shared" si="138"/>
        <v>0</v>
      </c>
      <c r="R549" s="21">
        <f t="shared" si="138"/>
        <v>0</v>
      </c>
      <c r="S549" s="21">
        <f t="shared" si="138"/>
        <v>0</v>
      </c>
      <c r="T549" s="21">
        <f t="shared" si="138"/>
        <v>0</v>
      </c>
      <c r="U549" s="21">
        <f t="shared" si="138"/>
        <v>0</v>
      </c>
      <c r="V549" s="21">
        <f t="shared" si="138"/>
        <v>0</v>
      </c>
      <c r="W549" s="21">
        <f t="shared" si="138"/>
        <v>0</v>
      </c>
      <c r="X549" s="21">
        <f t="shared" si="138"/>
        <v>0</v>
      </c>
      <c r="Y549" s="21">
        <f t="shared" si="138"/>
        <v>0</v>
      </c>
      <c r="Z549" s="21">
        <f t="shared" si="138"/>
        <v>0</v>
      </c>
      <c r="AA549" s="21">
        <f t="shared" si="138"/>
        <v>0</v>
      </c>
      <c r="AB549" s="21">
        <f t="shared" si="138"/>
        <v>0</v>
      </c>
      <c r="AC549" s="21">
        <f t="shared" si="138"/>
        <v>0</v>
      </c>
      <c r="AD549" s="21">
        <f t="shared" si="138"/>
        <v>0</v>
      </c>
      <c r="AE549" s="21">
        <f t="shared" si="13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39">+D296</f>
        <v>0</v>
      </c>
      <c r="E554" s="35">
        <f t="shared" si="139"/>
        <v>0</v>
      </c>
      <c r="F554" s="35">
        <f t="shared" si="139"/>
        <v>0</v>
      </c>
      <c r="G554" s="35">
        <f t="shared" si="139"/>
        <v>0</v>
      </c>
      <c r="H554" s="35">
        <f t="shared" si="139"/>
        <v>0</v>
      </c>
      <c r="I554" s="35">
        <f t="shared" si="139"/>
        <v>0</v>
      </c>
      <c r="J554" s="35">
        <f t="shared" si="139"/>
        <v>0</v>
      </c>
      <c r="K554" s="35">
        <f t="shared" si="139"/>
        <v>0</v>
      </c>
      <c r="L554" s="35">
        <f t="shared" si="139"/>
        <v>0</v>
      </c>
      <c r="M554" s="35">
        <f t="shared" si="139"/>
        <v>0</v>
      </c>
      <c r="N554" s="35">
        <f t="shared" si="139"/>
        <v>0</v>
      </c>
      <c r="O554" s="35">
        <f t="shared" si="139"/>
        <v>0</v>
      </c>
      <c r="P554" s="35">
        <f t="shared" si="139"/>
        <v>0</v>
      </c>
      <c r="Q554" s="35">
        <f t="shared" si="139"/>
        <v>0</v>
      </c>
      <c r="R554" s="35">
        <f t="shared" si="139"/>
        <v>0</v>
      </c>
      <c r="S554" s="35">
        <f t="shared" si="139"/>
        <v>0</v>
      </c>
      <c r="T554" s="35">
        <f t="shared" si="139"/>
        <v>0</v>
      </c>
      <c r="U554" s="35">
        <f t="shared" si="139"/>
        <v>0</v>
      </c>
      <c r="V554" s="35">
        <f t="shared" si="139"/>
        <v>0</v>
      </c>
      <c r="W554" s="35">
        <f t="shared" si="139"/>
        <v>0</v>
      </c>
      <c r="X554" s="35">
        <f t="shared" si="139"/>
        <v>0</v>
      </c>
      <c r="Y554" s="35">
        <f t="shared" si="139"/>
        <v>0</v>
      </c>
      <c r="Z554" s="35">
        <f t="shared" si="139"/>
        <v>0</v>
      </c>
      <c r="AA554" s="35">
        <f t="shared" si="139"/>
        <v>0</v>
      </c>
      <c r="AB554" s="35">
        <f t="shared" si="139"/>
        <v>0</v>
      </c>
      <c r="AC554" s="35">
        <f t="shared" si="139"/>
        <v>0</v>
      </c>
      <c r="AD554" s="35">
        <f t="shared" si="139"/>
        <v>0</v>
      </c>
      <c r="AE554" s="35">
        <f t="shared" si="139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0">+C556+C559+C562+C565+C568++C571+C574+C575</f>
        <v>2.0144214550703006E-3</v>
      </c>
      <c r="D555" s="28">
        <f t="shared" si="140"/>
        <v>8.7673967431234484E-3</v>
      </c>
      <c r="E555" s="28">
        <f t="shared" si="140"/>
        <v>8.0957805107683307E-3</v>
      </c>
      <c r="F555" s="28">
        <f t="shared" si="140"/>
        <v>8.4635445718238556E-3</v>
      </c>
      <c r="G555" s="28">
        <f t="shared" si="140"/>
        <v>1.7223606216856327E-2</v>
      </c>
      <c r="H555" s="28">
        <f t="shared" si="140"/>
        <v>3.3056014800935283E-3</v>
      </c>
      <c r="I555" s="28">
        <f t="shared" si="140"/>
        <v>1.9835408074853171E-3</v>
      </c>
      <c r="J555" s="28">
        <f t="shared" si="140"/>
        <v>2.9056622118981126E-3</v>
      </c>
      <c r="K555" s="28">
        <f t="shared" si="140"/>
        <v>2.0816803962308296E-3</v>
      </c>
      <c r="L555" s="28">
        <f t="shared" si="140"/>
        <v>5.5135715512531968E-3</v>
      </c>
      <c r="M555" s="28">
        <f t="shared" si="140"/>
        <v>3.727741967516858E-3</v>
      </c>
      <c r="N555" s="28">
        <f t="shared" si="140"/>
        <v>3.6057641122470589E-3</v>
      </c>
      <c r="O555" s="28">
        <f t="shared" si="140"/>
        <v>4.9359055556283688E-3</v>
      </c>
      <c r="P555" s="28">
        <f t="shared" si="140"/>
        <v>1.3313380203938935E-2</v>
      </c>
      <c r="Q555" s="28">
        <f t="shared" si="140"/>
        <v>8.5263921852371995E-3</v>
      </c>
      <c r="R555" s="28">
        <f t="shared" si="140"/>
        <v>8.5174513145509518E-3</v>
      </c>
      <c r="S555" s="28">
        <f t="shared" si="140"/>
        <v>3.0440494004514681E-3</v>
      </c>
      <c r="T555" s="28">
        <f t="shared" si="140"/>
        <v>3.5759820476189072E-3</v>
      </c>
      <c r="U555" s="28">
        <f t="shared" si="140"/>
        <v>2.0830854162845361E-3</v>
      </c>
      <c r="V555" s="28">
        <f t="shared" si="140"/>
        <v>1.6212717614343453E-2</v>
      </c>
      <c r="W555" s="28">
        <f t="shared" si="140"/>
        <v>1.8994379944221464E-2</v>
      </c>
      <c r="X555" s="28">
        <f t="shared" si="140"/>
        <v>9.3598026863578061E-3</v>
      </c>
      <c r="Y555" s="28">
        <f t="shared" si="140"/>
        <v>1.6650615609835016E-3</v>
      </c>
      <c r="Z555" s="28">
        <f t="shared" si="140"/>
        <v>1.3249791706773288E-3</v>
      </c>
      <c r="AA555" s="28">
        <f t="shared" si="140"/>
        <v>4.6399429156035267E-2</v>
      </c>
      <c r="AB555" s="28">
        <f t="shared" si="140"/>
        <v>3.9062840760992843E-3</v>
      </c>
      <c r="AC555" s="28">
        <f t="shared" si="140"/>
        <v>3.4574993192147819E-3</v>
      </c>
      <c r="AD555" s="28">
        <f t="shared" si="140"/>
        <v>9.7714273879793784E-2</v>
      </c>
      <c r="AE555" s="28">
        <f t="shared" si="140"/>
        <v>3.8065034798262353E-3</v>
      </c>
    </row>
    <row r="556" spans="1:31" x14ac:dyDescent="0.2">
      <c r="A556" s="9" t="s">
        <v>549</v>
      </c>
      <c r="B556" s="4" t="s">
        <v>550</v>
      </c>
      <c r="C556" s="21">
        <f t="shared" ref="C556:AE556" si="141">+C557+C558</f>
        <v>1.7607725509841705E-3</v>
      </c>
      <c r="D556" s="21">
        <f t="shared" si="141"/>
        <v>8.0022430441678265E-3</v>
      </c>
      <c r="E556" s="21">
        <f t="shared" si="141"/>
        <v>6.6666541589699528E-3</v>
      </c>
      <c r="F556" s="21">
        <f t="shared" si="141"/>
        <v>6.4256847118785423E-3</v>
      </c>
      <c r="G556" s="21">
        <f t="shared" si="141"/>
        <v>1.5551303643700783E-2</v>
      </c>
      <c r="H556" s="21">
        <f t="shared" si="141"/>
        <v>2.7236705743249779E-3</v>
      </c>
      <c r="I556" s="21">
        <f t="shared" si="141"/>
        <v>1.7210908808275248E-3</v>
      </c>
      <c r="J556" s="21">
        <f t="shared" si="141"/>
        <v>2.5182945594432924E-3</v>
      </c>
      <c r="K556" s="21">
        <f t="shared" si="141"/>
        <v>1.6559674231669172E-3</v>
      </c>
      <c r="L556" s="21">
        <f t="shared" si="141"/>
        <v>5.3218635014974213E-3</v>
      </c>
      <c r="M556" s="21">
        <f t="shared" si="141"/>
        <v>3.4239296220366163E-3</v>
      </c>
      <c r="N556" s="21">
        <f t="shared" si="141"/>
        <v>3.1527255965974311E-3</v>
      </c>
      <c r="O556" s="21">
        <f t="shared" si="141"/>
        <v>4.4804742024205906E-3</v>
      </c>
      <c r="P556" s="21">
        <f t="shared" si="141"/>
        <v>1.2216735852338935E-2</v>
      </c>
      <c r="Q556" s="21">
        <f t="shared" si="141"/>
        <v>7.5950504844371994E-3</v>
      </c>
      <c r="R556" s="21">
        <f t="shared" si="141"/>
        <v>7.5267020753509509E-3</v>
      </c>
      <c r="S556" s="21">
        <f t="shared" si="141"/>
        <v>2.5001494928514681E-3</v>
      </c>
      <c r="T556" s="21">
        <f t="shared" si="141"/>
        <v>3.2976266108189073E-3</v>
      </c>
      <c r="U556" s="21">
        <f t="shared" si="141"/>
        <v>1.9596887274845359E-3</v>
      </c>
      <c r="V556" s="21">
        <f t="shared" si="141"/>
        <v>1.5736048643943453E-2</v>
      </c>
      <c r="W556" s="21">
        <f t="shared" si="141"/>
        <v>1.6946405335821462E-2</v>
      </c>
      <c r="X556" s="21">
        <f t="shared" si="141"/>
        <v>7.6095233807578063E-3</v>
      </c>
      <c r="Y556" s="21">
        <f t="shared" si="141"/>
        <v>1.3398474465835016E-3</v>
      </c>
      <c r="Z556" s="21">
        <f t="shared" si="141"/>
        <v>1.0066233034773289E-3</v>
      </c>
      <c r="AA556" s="21">
        <f t="shared" si="141"/>
        <v>4.2878988467235271E-2</v>
      </c>
      <c r="AB556" s="21">
        <f t="shared" si="141"/>
        <v>3.3254279316992843E-3</v>
      </c>
      <c r="AC556" s="21">
        <f t="shared" si="141"/>
        <v>2.8330568516147818E-3</v>
      </c>
      <c r="AD556" s="21">
        <f t="shared" si="141"/>
        <v>8.7797796696593794E-2</v>
      </c>
      <c r="AE556" s="21">
        <f t="shared" si="141"/>
        <v>3.2154478571862354E-3</v>
      </c>
    </row>
    <row r="557" spans="1:31" x14ac:dyDescent="0.2">
      <c r="A557" s="9" t="s">
        <v>551</v>
      </c>
      <c r="B557" s="4" t="s">
        <v>552</v>
      </c>
      <c r="C557" s="35">
        <f>+C299</f>
        <v>1.7607725509841705E-3</v>
      </c>
      <c r="D557" s="35">
        <f t="shared" ref="D557:AE557" si="142">+D299</f>
        <v>8.0022430441678265E-3</v>
      </c>
      <c r="E557" s="35">
        <f t="shared" si="142"/>
        <v>6.6666541589699528E-3</v>
      </c>
      <c r="F557" s="35">
        <f t="shared" si="142"/>
        <v>6.4256847118785423E-3</v>
      </c>
      <c r="G557" s="35">
        <f t="shared" si="142"/>
        <v>1.5551303643700783E-2</v>
      </c>
      <c r="H557" s="35">
        <f t="shared" si="142"/>
        <v>2.7236705743249779E-3</v>
      </c>
      <c r="I557" s="35">
        <f t="shared" si="142"/>
        <v>1.7210908808275248E-3</v>
      </c>
      <c r="J557" s="35">
        <f t="shared" si="142"/>
        <v>2.5182945594432924E-3</v>
      </c>
      <c r="K557" s="35">
        <f t="shared" si="142"/>
        <v>1.6559674231669172E-3</v>
      </c>
      <c r="L557" s="35">
        <f t="shared" si="142"/>
        <v>5.3218635014974213E-3</v>
      </c>
      <c r="M557" s="35">
        <f t="shared" si="142"/>
        <v>3.4239296220366163E-3</v>
      </c>
      <c r="N557" s="35">
        <f t="shared" si="142"/>
        <v>3.1527255965974311E-3</v>
      </c>
      <c r="O557" s="35">
        <f t="shared" si="142"/>
        <v>4.4804742024205906E-3</v>
      </c>
      <c r="P557" s="35">
        <f t="shared" si="142"/>
        <v>1.2216735852338935E-2</v>
      </c>
      <c r="Q557" s="35">
        <f t="shared" si="142"/>
        <v>7.5950504844371994E-3</v>
      </c>
      <c r="R557" s="35">
        <f t="shared" si="142"/>
        <v>7.5267020753509509E-3</v>
      </c>
      <c r="S557" s="35">
        <f t="shared" si="142"/>
        <v>2.5001494928514681E-3</v>
      </c>
      <c r="T557" s="35">
        <f t="shared" si="142"/>
        <v>3.2976266108189073E-3</v>
      </c>
      <c r="U557" s="35">
        <f t="shared" si="142"/>
        <v>1.9596887274845359E-3</v>
      </c>
      <c r="V557" s="35">
        <f t="shared" si="142"/>
        <v>1.5736048643943453E-2</v>
      </c>
      <c r="W557" s="35">
        <f t="shared" si="142"/>
        <v>1.6946405335821462E-2</v>
      </c>
      <c r="X557" s="35">
        <f t="shared" si="142"/>
        <v>7.6095233807578063E-3</v>
      </c>
      <c r="Y557" s="35">
        <f t="shared" si="142"/>
        <v>1.3398474465835016E-3</v>
      </c>
      <c r="Z557" s="35">
        <f t="shared" si="142"/>
        <v>1.0066233034773289E-3</v>
      </c>
      <c r="AA557" s="35">
        <f t="shared" si="142"/>
        <v>4.2878988467235271E-2</v>
      </c>
      <c r="AB557" s="35">
        <f t="shared" si="142"/>
        <v>3.3254279316992843E-3</v>
      </c>
      <c r="AC557" s="35">
        <f t="shared" si="142"/>
        <v>2.8330568516147818E-3</v>
      </c>
      <c r="AD557" s="35">
        <f t="shared" si="142"/>
        <v>8.7797796696593794E-2</v>
      </c>
      <c r="AE557" s="35">
        <f t="shared" si="142"/>
        <v>3.2154478571862354E-3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3">+C560+C561</f>
        <v>4.0948496861299367E-6</v>
      </c>
      <c r="D559" s="21">
        <f t="shared" si="143"/>
        <v>4.461055755621231E-6</v>
      </c>
      <c r="E559" s="21">
        <f t="shared" si="143"/>
        <v>8.0398877983770693E-6</v>
      </c>
      <c r="F559" s="21">
        <f t="shared" si="143"/>
        <v>3.8318471453134603E-6</v>
      </c>
      <c r="G559" s="21">
        <f t="shared" si="143"/>
        <v>4.8439075555439484E-6</v>
      </c>
      <c r="H559" s="21">
        <f t="shared" si="143"/>
        <v>2.6566585768550313E-5</v>
      </c>
      <c r="I559" s="21">
        <f t="shared" si="143"/>
        <v>6.6283298577924407E-6</v>
      </c>
      <c r="J559" s="21">
        <f t="shared" si="143"/>
        <v>4.1214828548202118E-6</v>
      </c>
      <c r="K559" s="21">
        <f t="shared" si="143"/>
        <v>2.1572866639123562E-6</v>
      </c>
      <c r="L559" s="21">
        <f t="shared" si="143"/>
        <v>3.6953521557757949E-6</v>
      </c>
      <c r="M559" s="21">
        <f t="shared" si="143"/>
        <v>7.4173374802418683E-6</v>
      </c>
      <c r="N559" s="21">
        <f t="shared" si="143"/>
        <v>3.9983044496276843E-6</v>
      </c>
      <c r="O559" s="21">
        <f t="shared" si="143"/>
        <v>4.5442844077783434E-6</v>
      </c>
      <c r="P559" s="21">
        <f t="shared" si="143"/>
        <v>1.2766950000000003E-5</v>
      </c>
      <c r="Q559" s="21">
        <f t="shared" si="143"/>
        <v>2.7342000000000004E-6</v>
      </c>
      <c r="R559" s="21">
        <f t="shared" si="143"/>
        <v>1.1686500000000002E-5</v>
      </c>
      <c r="S559" s="21">
        <f t="shared" si="143"/>
        <v>1.6978500000000002E-6</v>
      </c>
      <c r="T559" s="21">
        <f t="shared" si="143"/>
        <v>7.0560000000000018E-7</v>
      </c>
      <c r="U559" s="21">
        <f t="shared" si="143"/>
        <v>5.1244199999999993E-6</v>
      </c>
      <c r="V559" s="21">
        <f t="shared" si="143"/>
        <v>7.8056999999999988E-6</v>
      </c>
      <c r="W559" s="21">
        <f t="shared" si="143"/>
        <v>8.3304900000000037E-6</v>
      </c>
      <c r="X559" s="21">
        <f t="shared" si="143"/>
        <v>1.4112E-5</v>
      </c>
      <c r="Y559" s="21">
        <f t="shared" si="143"/>
        <v>5.6933099999999999E-5</v>
      </c>
      <c r="Z559" s="21">
        <f t="shared" si="143"/>
        <v>4.3218000000000015E-6</v>
      </c>
      <c r="AA559" s="21">
        <f t="shared" si="143"/>
        <v>1.9130580000000005E-5</v>
      </c>
      <c r="AB559" s="21">
        <f t="shared" si="143"/>
        <v>2.0153700000000002E-6</v>
      </c>
      <c r="AC559" s="21">
        <f t="shared" si="143"/>
        <v>2.219553E-5</v>
      </c>
      <c r="AD559" s="21">
        <f t="shared" si="143"/>
        <v>2.0727000000000001E-6</v>
      </c>
      <c r="AE559" s="21">
        <f t="shared" si="143"/>
        <v>2.3417099999999998E-6</v>
      </c>
    </row>
    <row r="560" spans="1:31" x14ac:dyDescent="0.2">
      <c r="A560" s="9" t="s">
        <v>669</v>
      </c>
      <c r="B560" s="4" t="s">
        <v>670</v>
      </c>
      <c r="C560" s="35">
        <f t="shared" ref="C560:AE560" si="144">+C384</f>
        <v>4.0948496861299367E-6</v>
      </c>
      <c r="D560" s="35">
        <f t="shared" si="144"/>
        <v>4.461055755621231E-6</v>
      </c>
      <c r="E560" s="35">
        <f t="shared" si="144"/>
        <v>8.0398877983770693E-6</v>
      </c>
      <c r="F560" s="35">
        <f t="shared" si="144"/>
        <v>3.8318471453134603E-6</v>
      </c>
      <c r="G560" s="35">
        <f t="shared" si="144"/>
        <v>4.8439075555439484E-6</v>
      </c>
      <c r="H560" s="35">
        <f t="shared" si="144"/>
        <v>2.6566585768550313E-5</v>
      </c>
      <c r="I560" s="35">
        <f t="shared" si="144"/>
        <v>6.6283298577924407E-6</v>
      </c>
      <c r="J560" s="35">
        <f t="shared" si="144"/>
        <v>4.1214828548202118E-6</v>
      </c>
      <c r="K560" s="35">
        <f t="shared" si="144"/>
        <v>2.1572866639123562E-6</v>
      </c>
      <c r="L560" s="35">
        <f t="shared" si="144"/>
        <v>3.6953521557757949E-6</v>
      </c>
      <c r="M560" s="35">
        <f t="shared" si="144"/>
        <v>7.4173374802418683E-6</v>
      </c>
      <c r="N560" s="35">
        <f t="shared" si="144"/>
        <v>3.9983044496276843E-6</v>
      </c>
      <c r="O560" s="35">
        <f t="shared" si="144"/>
        <v>4.5442844077783434E-6</v>
      </c>
      <c r="P560" s="35">
        <f t="shared" si="144"/>
        <v>1.2766950000000003E-5</v>
      </c>
      <c r="Q560" s="35">
        <f t="shared" si="144"/>
        <v>2.7342000000000004E-6</v>
      </c>
      <c r="R560" s="35">
        <f t="shared" si="144"/>
        <v>1.1686500000000002E-5</v>
      </c>
      <c r="S560" s="35">
        <f t="shared" si="144"/>
        <v>1.6978500000000002E-6</v>
      </c>
      <c r="T560" s="35">
        <f t="shared" si="144"/>
        <v>7.0560000000000018E-7</v>
      </c>
      <c r="U560" s="35">
        <f t="shared" si="144"/>
        <v>5.1244199999999993E-6</v>
      </c>
      <c r="V560" s="35">
        <f t="shared" si="144"/>
        <v>7.8056999999999988E-6</v>
      </c>
      <c r="W560" s="35">
        <f t="shared" si="144"/>
        <v>8.3304900000000037E-6</v>
      </c>
      <c r="X560" s="35">
        <f t="shared" si="144"/>
        <v>1.4112E-5</v>
      </c>
      <c r="Y560" s="35">
        <f t="shared" si="144"/>
        <v>5.6933099999999999E-5</v>
      </c>
      <c r="Z560" s="35">
        <f t="shared" si="144"/>
        <v>4.3218000000000015E-6</v>
      </c>
      <c r="AA560" s="35">
        <f t="shared" si="144"/>
        <v>1.9130580000000005E-5</v>
      </c>
      <c r="AB560" s="35">
        <f t="shared" si="144"/>
        <v>2.0153700000000002E-6</v>
      </c>
      <c r="AC560" s="35">
        <f t="shared" si="144"/>
        <v>2.219553E-5</v>
      </c>
      <c r="AD560" s="35">
        <f t="shared" si="144"/>
        <v>2.0727000000000001E-6</v>
      </c>
      <c r="AE560" s="35">
        <f t="shared" si="144"/>
        <v>2.3417099999999998E-6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5">+C563+C564</f>
        <v>2.4955405440000005E-4</v>
      </c>
      <c r="D562" s="21">
        <f t="shared" si="145"/>
        <v>7.6069264319999987E-4</v>
      </c>
      <c r="E562" s="21">
        <f t="shared" si="145"/>
        <v>1.4210864640000003E-3</v>
      </c>
      <c r="F562" s="21">
        <f t="shared" si="145"/>
        <v>2.0340280127999996E-3</v>
      </c>
      <c r="G562" s="21">
        <f t="shared" si="145"/>
        <v>1.6674586656000004E-3</v>
      </c>
      <c r="H562" s="21">
        <f t="shared" si="145"/>
        <v>5.5536432000000005E-4</v>
      </c>
      <c r="I562" s="21">
        <f t="shared" si="145"/>
        <v>2.5582159680000003E-4</v>
      </c>
      <c r="J562" s="21">
        <f t="shared" si="145"/>
        <v>3.8324616960000007E-4</v>
      </c>
      <c r="K562" s="21">
        <f t="shared" si="145"/>
        <v>4.2355568640000009E-4</v>
      </c>
      <c r="L562" s="21">
        <f t="shared" si="145"/>
        <v>1.880126976E-4</v>
      </c>
      <c r="M562" s="21">
        <f t="shared" si="145"/>
        <v>2.9639500799999988E-4</v>
      </c>
      <c r="N562" s="21">
        <f t="shared" si="145"/>
        <v>4.4904021120000003E-4</v>
      </c>
      <c r="O562" s="21">
        <f t="shared" si="145"/>
        <v>4.5088706879999995E-4</v>
      </c>
      <c r="P562" s="21">
        <f t="shared" si="145"/>
        <v>1.0838774015999996E-3</v>
      </c>
      <c r="Q562" s="21">
        <f t="shared" si="145"/>
        <v>9.2860750079999991E-4</v>
      </c>
      <c r="R562" s="21">
        <f t="shared" si="145"/>
        <v>9.790627392000002E-4</v>
      </c>
      <c r="S562" s="21">
        <f t="shared" si="145"/>
        <v>5.4220205759999995E-4</v>
      </c>
      <c r="T562" s="21">
        <f t="shared" si="145"/>
        <v>2.7764983679999999E-4</v>
      </c>
      <c r="U562" s="21">
        <f t="shared" si="145"/>
        <v>1.1827226879999998E-4</v>
      </c>
      <c r="V562" s="21">
        <f t="shared" si="145"/>
        <v>4.6886327040000005E-4</v>
      </c>
      <c r="W562" s="21">
        <f t="shared" si="145"/>
        <v>2.0396441184000001E-3</v>
      </c>
      <c r="X562" s="21">
        <f t="shared" si="145"/>
        <v>1.7361673055999998E-3</v>
      </c>
      <c r="Y562" s="21">
        <f t="shared" si="145"/>
        <v>2.6828101440000001E-4</v>
      </c>
      <c r="Z562" s="21">
        <f t="shared" si="145"/>
        <v>3.1403406720000005E-4</v>
      </c>
      <c r="AA562" s="21">
        <f t="shared" si="145"/>
        <v>3.5013101088000004E-3</v>
      </c>
      <c r="AB562" s="21">
        <f t="shared" si="145"/>
        <v>5.7884077440000003E-4</v>
      </c>
      <c r="AC562" s="21">
        <f t="shared" si="145"/>
        <v>6.022469376000001E-4</v>
      </c>
      <c r="AD562" s="21">
        <f t="shared" si="145"/>
        <v>9.9144044832000025E-3</v>
      </c>
      <c r="AE562" s="21">
        <f t="shared" si="145"/>
        <v>5.8871391263999996E-4</v>
      </c>
    </row>
    <row r="563" spans="1:31" x14ac:dyDescent="0.2">
      <c r="A563" s="9" t="s">
        <v>679</v>
      </c>
      <c r="B563" s="4" t="s">
        <v>680</v>
      </c>
      <c r="C563" s="35">
        <f>+C392</f>
        <v>2.4955405440000005E-4</v>
      </c>
      <c r="D563" s="35">
        <f t="shared" ref="D563:AE563" si="146">+D392</f>
        <v>7.6069264319999987E-4</v>
      </c>
      <c r="E563" s="35">
        <f t="shared" si="146"/>
        <v>1.4210864640000003E-3</v>
      </c>
      <c r="F563" s="35">
        <f t="shared" si="146"/>
        <v>2.0340280127999996E-3</v>
      </c>
      <c r="G563" s="35">
        <f t="shared" si="146"/>
        <v>1.6674586656000004E-3</v>
      </c>
      <c r="H563" s="35">
        <f t="shared" si="146"/>
        <v>5.5536432000000005E-4</v>
      </c>
      <c r="I563" s="35">
        <f t="shared" si="146"/>
        <v>2.5582159680000003E-4</v>
      </c>
      <c r="J563" s="35">
        <f t="shared" si="146"/>
        <v>3.8324616960000007E-4</v>
      </c>
      <c r="K563" s="35">
        <f t="shared" si="146"/>
        <v>4.2355568640000009E-4</v>
      </c>
      <c r="L563" s="35">
        <f t="shared" si="146"/>
        <v>1.880126976E-4</v>
      </c>
      <c r="M563" s="35">
        <f t="shared" si="146"/>
        <v>2.9639500799999988E-4</v>
      </c>
      <c r="N563" s="35">
        <f t="shared" si="146"/>
        <v>4.4904021120000003E-4</v>
      </c>
      <c r="O563" s="35">
        <f t="shared" si="146"/>
        <v>4.5088706879999995E-4</v>
      </c>
      <c r="P563" s="35">
        <f t="shared" si="146"/>
        <v>1.0838774015999996E-3</v>
      </c>
      <c r="Q563" s="35">
        <f t="shared" si="146"/>
        <v>9.2860750079999991E-4</v>
      </c>
      <c r="R563" s="35">
        <f t="shared" si="146"/>
        <v>9.790627392000002E-4</v>
      </c>
      <c r="S563" s="35">
        <f t="shared" si="146"/>
        <v>5.4220205759999995E-4</v>
      </c>
      <c r="T563" s="35">
        <f t="shared" si="146"/>
        <v>2.7764983679999999E-4</v>
      </c>
      <c r="U563" s="35">
        <f t="shared" si="146"/>
        <v>1.1827226879999998E-4</v>
      </c>
      <c r="V563" s="35">
        <f t="shared" si="146"/>
        <v>4.6886327040000005E-4</v>
      </c>
      <c r="W563" s="35">
        <f t="shared" si="146"/>
        <v>2.0396441184000001E-3</v>
      </c>
      <c r="X563" s="35">
        <f t="shared" si="146"/>
        <v>1.7361673055999998E-3</v>
      </c>
      <c r="Y563" s="35">
        <f t="shared" si="146"/>
        <v>2.6828101440000001E-4</v>
      </c>
      <c r="Z563" s="35">
        <f t="shared" si="146"/>
        <v>3.1403406720000005E-4</v>
      </c>
      <c r="AA563" s="35">
        <f t="shared" si="146"/>
        <v>3.5013101088000004E-3</v>
      </c>
      <c r="AB563" s="35">
        <f t="shared" si="146"/>
        <v>5.7884077440000003E-4</v>
      </c>
      <c r="AC563" s="35">
        <f t="shared" si="146"/>
        <v>6.022469376000001E-4</v>
      </c>
      <c r="AD563" s="35">
        <f t="shared" si="146"/>
        <v>9.9144044832000025E-3</v>
      </c>
      <c r="AE563" s="35">
        <f t="shared" si="146"/>
        <v>5.8871391263999996E-4</v>
      </c>
    </row>
    <row r="564" spans="1:31" x14ac:dyDescent="0.2">
      <c r="A564" s="9" t="s">
        <v>681</v>
      </c>
      <c r="B564" s="4" t="s">
        <v>682</v>
      </c>
      <c r="C564" s="35">
        <f t="shared" ref="C564:AE564" si="147">+C393</f>
        <v>0</v>
      </c>
      <c r="D564" s="35">
        <f t="shared" si="147"/>
        <v>0</v>
      </c>
      <c r="E564" s="35">
        <f t="shared" si="147"/>
        <v>0</v>
      </c>
      <c r="F564" s="35">
        <f t="shared" si="147"/>
        <v>0</v>
      </c>
      <c r="G564" s="35">
        <f t="shared" si="147"/>
        <v>0</v>
      </c>
      <c r="H564" s="35">
        <f t="shared" si="147"/>
        <v>0</v>
      </c>
      <c r="I564" s="35">
        <f t="shared" si="147"/>
        <v>0</v>
      </c>
      <c r="J564" s="35">
        <f t="shared" si="147"/>
        <v>0</v>
      </c>
      <c r="K564" s="35">
        <f t="shared" si="147"/>
        <v>0</v>
      </c>
      <c r="L564" s="35">
        <f t="shared" si="147"/>
        <v>0</v>
      </c>
      <c r="M564" s="35">
        <f t="shared" si="147"/>
        <v>0</v>
      </c>
      <c r="N564" s="35">
        <f t="shared" si="147"/>
        <v>0</v>
      </c>
      <c r="O564" s="35">
        <f t="shared" si="147"/>
        <v>0</v>
      </c>
      <c r="P564" s="35">
        <f t="shared" si="147"/>
        <v>0</v>
      </c>
      <c r="Q564" s="35">
        <f t="shared" si="147"/>
        <v>0</v>
      </c>
      <c r="R564" s="35">
        <f t="shared" si="147"/>
        <v>0</v>
      </c>
      <c r="S564" s="35">
        <f t="shared" si="147"/>
        <v>0</v>
      </c>
      <c r="T564" s="35">
        <f t="shared" si="147"/>
        <v>0</v>
      </c>
      <c r="U564" s="35">
        <f t="shared" si="147"/>
        <v>0</v>
      </c>
      <c r="V564" s="35">
        <f t="shared" si="147"/>
        <v>0</v>
      </c>
      <c r="W564" s="35">
        <f t="shared" si="147"/>
        <v>0</v>
      </c>
      <c r="X564" s="35">
        <f t="shared" si="147"/>
        <v>0</v>
      </c>
      <c r="Y564" s="35">
        <f t="shared" si="147"/>
        <v>0</v>
      </c>
      <c r="Z564" s="35">
        <f t="shared" si="147"/>
        <v>0</v>
      </c>
      <c r="AA564" s="35">
        <f t="shared" si="147"/>
        <v>0</v>
      </c>
      <c r="AB564" s="35">
        <f t="shared" si="147"/>
        <v>0</v>
      </c>
      <c r="AC564" s="35">
        <f t="shared" si="147"/>
        <v>0</v>
      </c>
      <c r="AD564" s="35">
        <f t="shared" si="147"/>
        <v>0</v>
      </c>
      <c r="AE564" s="35">
        <f t="shared" si="147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48">+C566+C567</f>
        <v>0</v>
      </c>
      <c r="D565" s="21">
        <f t="shared" si="148"/>
        <v>0</v>
      </c>
      <c r="E565" s="21">
        <f t="shared" si="148"/>
        <v>0</v>
      </c>
      <c r="F565" s="21">
        <f t="shared" si="148"/>
        <v>0</v>
      </c>
      <c r="G565" s="21">
        <f t="shared" si="148"/>
        <v>0</v>
      </c>
      <c r="H565" s="21">
        <f t="shared" si="148"/>
        <v>0</v>
      </c>
      <c r="I565" s="21">
        <f t="shared" si="148"/>
        <v>0</v>
      </c>
      <c r="J565" s="21">
        <f t="shared" si="148"/>
        <v>0</v>
      </c>
      <c r="K565" s="21">
        <f t="shared" si="148"/>
        <v>0</v>
      </c>
      <c r="L565" s="21">
        <f t="shared" si="148"/>
        <v>0</v>
      </c>
      <c r="M565" s="21">
        <f t="shared" si="148"/>
        <v>0</v>
      </c>
      <c r="N565" s="21">
        <f t="shared" si="148"/>
        <v>0</v>
      </c>
      <c r="O565" s="21">
        <f t="shared" si="148"/>
        <v>0</v>
      </c>
      <c r="P565" s="21">
        <f t="shared" si="148"/>
        <v>0</v>
      </c>
      <c r="Q565" s="21">
        <f t="shared" si="148"/>
        <v>0</v>
      </c>
      <c r="R565" s="21">
        <f t="shared" si="148"/>
        <v>0</v>
      </c>
      <c r="S565" s="21">
        <f t="shared" si="148"/>
        <v>0</v>
      </c>
      <c r="T565" s="21">
        <f t="shared" si="148"/>
        <v>0</v>
      </c>
      <c r="U565" s="21">
        <f t="shared" si="148"/>
        <v>0</v>
      </c>
      <c r="V565" s="21">
        <f t="shared" si="148"/>
        <v>0</v>
      </c>
      <c r="W565" s="21">
        <f t="shared" si="148"/>
        <v>0</v>
      </c>
      <c r="X565" s="21">
        <f t="shared" si="148"/>
        <v>0</v>
      </c>
      <c r="Y565" s="21">
        <f t="shared" si="148"/>
        <v>0</v>
      </c>
      <c r="Z565" s="21">
        <f t="shared" si="148"/>
        <v>0</v>
      </c>
      <c r="AA565" s="21">
        <f t="shared" si="148"/>
        <v>0</v>
      </c>
      <c r="AB565" s="21">
        <f t="shared" si="148"/>
        <v>0</v>
      </c>
      <c r="AC565" s="21">
        <f t="shared" si="148"/>
        <v>0</v>
      </c>
      <c r="AD565" s="21">
        <f t="shared" si="148"/>
        <v>0</v>
      </c>
      <c r="AE565" s="21">
        <f t="shared" si="148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49">+C569+C570</f>
        <v>0</v>
      </c>
      <c r="D568" s="21">
        <f t="shared" si="149"/>
        <v>0</v>
      </c>
      <c r="E568" s="21">
        <f t="shared" si="149"/>
        <v>0</v>
      </c>
      <c r="F568" s="21">
        <f t="shared" si="149"/>
        <v>0</v>
      </c>
      <c r="G568" s="21">
        <f t="shared" si="149"/>
        <v>0</v>
      </c>
      <c r="H568" s="21">
        <f t="shared" si="149"/>
        <v>0</v>
      </c>
      <c r="I568" s="21">
        <f t="shared" si="149"/>
        <v>0</v>
      </c>
      <c r="J568" s="21">
        <f t="shared" si="149"/>
        <v>0</v>
      </c>
      <c r="K568" s="21">
        <f t="shared" si="149"/>
        <v>0</v>
      </c>
      <c r="L568" s="21">
        <f t="shared" si="149"/>
        <v>0</v>
      </c>
      <c r="M568" s="21">
        <f t="shared" si="149"/>
        <v>0</v>
      </c>
      <c r="N568" s="21">
        <f t="shared" si="149"/>
        <v>0</v>
      </c>
      <c r="O568" s="21">
        <f t="shared" si="149"/>
        <v>0</v>
      </c>
      <c r="P568" s="21">
        <f t="shared" si="149"/>
        <v>0</v>
      </c>
      <c r="Q568" s="21">
        <f t="shared" si="149"/>
        <v>0</v>
      </c>
      <c r="R568" s="21">
        <f t="shared" si="149"/>
        <v>0</v>
      </c>
      <c r="S568" s="21">
        <f t="shared" si="149"/>
        <v>0</v>
      </c>
      <c r="T568" s="21">
        <f t="shared" si="149"/>
        <v>0</v>
      </c>
      <c r="U568" s="21">
        <f t="shared" si="149"/>
        <v>0</v>
      </c>
      <c r="V568" s="21">
        <f t="shared" si="149"/>
        <v>0</v>
      </c>
      <c r="W568" s="21">
        <f t="shared" si="149"/>
        <v>0</v>
      </c>
      <c r="X568" s="21">
        <f t="shared" si="149"/>
        <v>0</v>
      </c>
      <c r="Y568" s="21">
        <f t="shared" si="149"/>
        <v>0</v>
      </c>
      <c r="Z568" s="21">
        <f t="shared" si="149"/>
        <v>0</v>
      </c>
      <c r="AA568" s="21">
        <f t="shared" si="149"/>
        <v>0</v>
      </c>
      <c r="AB568" s="21">
        <f t="shared" si="149"/>
        <v>0</v>
      </c>
      <c r="AC568" s="21">
        <f t="shared" si="149"/>
        <v>0</v>
      </c>
      <c r="AD568" s="21">
        <f t="shared" si="149"/>
        <v>0</v>
      </c>
      <c r="AE568" s="21">
        <f t="shared" si="149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0">+C572+C573</f>
        <v>0</v>
      </c>
      <c r="D571" s="21">
        <f t="shared" si="150"/>
        <v>0</v>
      </c>
      <c r="E571" s="21">
        <f t="shared" si="150"/>
        <v>0</v>
      </c>
      <c r="F571" s="21">
        <f t="shared" si="150"/>
        <v>0</v>
      </c>
      <c r="G571" s="21">
        <f t="shared" si="150"/>
        <v>0</v>
      </c>
      <c r="H571" s="21">
        <f t="shared" si="150"/>
        <v>0</v>
      </c>
      <c r="I571" s="21">
        <f t="shared" si="150"/>
        <v>0</v>
      </c>
      <c r="J571" s="21">
        <f t="shared" si="150"/>
        <v>0</v>
      </c>
      <c r="K571" s="21">
        <f t="shared" si="150"/>
        <v>0</v>
      </c>
      <c r="L571" s="21">
        <f t="shared" si="150"/>
        <v>0</v>
      </c>
      <c r="M571" s="21">
        <f t="shared" si="150"/>
        <v>0</v>
      </c>
      <c r="N571" s="21">
        <f t="shared" si="150"/>
        <v>0</v>
      </c>
      <c r="O571" s="21">
        <f t="shared" si="150"/>
        <v>0</v>
      </c>
      <c r="P571" s="21">
        <f t="shared" si="150"/>
        <v>0</v>
      </c>
      <c r="Q571" s="21">
        <f t="shared" si="150"/>
        <v>0</v>
      </c>
      <c r="R571" s="21">
        <f t="shared" si="150"/>
        <v>0</v>
      </c>
      <c r="S571" s="21">
        <f t="shared" si="150"/>
        <v>0</v>
      </c>
      <c r="T571" s="21">
        <f t="shared" si="150"/>
        <v>0</v>
      </c>
      <c r="U571" s="21">
        <f t="shared" si="150"/>
        <v>0</v>
      </c>
      <c r="V571" s="21">
        <f t="shared" si="150"/>
        <v>0</v>
      </c>
      <c r="W571" s="21">
        <f t="shared" si="150"/>
        <v>0</v>
      </c>
      <c r="X571" s="21">
        <f t="shared" si="150"/>
        <v>0</v>
      </c>
      <c r="Y571" s="21">
        <f t="shared" si="150"/>
        <v>0</v>
      </c>
      <c r="Z571" s="21">
        <f t="shared" si="150"/>
        <v>0</v>
      </c>
      <c r="AA571" s="21">
        <f t="shared" si="150"/>
        <v>0</v>
      </c>
      <c r="AB571" s="21">
        <f t="shared" si="150"/>
        <v>0</v>
      </c>
      <c r="AC571" s="21">
        <f t="shared" si="150"/>
        <v>0</v>
      </c>
      <c r="AD571" s="21">
        <f t="shared" si="150"/>
        <v>0</v>
      </c>
      <c r="AE571" s="21">
        <f t="shared" si="150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1">+C416</f>
        <v>0</v>
      </c>
      <c r="D572" s="35">
        <f t="shared" si="151"/>
        <v>0</v>
      </c>
      <c r="E572" s="35">
        <f t="shared" si="151"/>
        <v>0</v>
      </c>
      <c r="F572" s="35">
        <f t="shared" si="151"/>
        <v>0</v>
      </c>
      <c r="G572" s="35">
        <f t="shared" si="151"/>
        <v>0</v>
      </c>
      <c r="H572" s="35">
        <f t="shared" si="151"/>
        <v>0</v>
      </c>
      <c r="I572" s="35">
        <f t="shared" si="151"/>
        <v>0</v>
      </c>
      <c r="J572" s="35">
        <f t="shared" si="151"/>
        <v>0</v>
      </c>
      <c r="K572" s="35">
        <f t="shared" si="151"/>
        <v>0</v>
      </c>
      <c r="L572" s="35">
        <f t="shared" si="151"/>
        <v>0</v>
      </c>
      <c r="M572" s="35">
        <f t="shared" si="151"/>
        <v>0</v>
      </c>
      <c r="N572" s="35">
        <f t="shared" si="151"/>
        <v>0</v>
      </c>
      <c r="O572" s="35">
        <f t="shared" si="151"/>
        <v>0</v>
      </c>
      <c r="P572" s="35">
        <f t="shared" si="151"/>
        <v>0</v>
      </c>
      <c r="Q572" s="35">
        <f t="shared" si="151"/>
        <v>0</v>
      </c>
      <c r="R572" s="35">
        <f t="shared" si="151"/>
        <v>0</v>
      </c>
      <c r="S572" s="35">
        <f t="shared" ref="D572:AE573" si="152">+S416</f>
        <v>0</v>
      </c>
      <c r="T572" s="35">
        <f t="shared" si="152"/>
        <v>0</v>
      </c>
      <c r="U572" s="35">
        <f t="shared" si="152"/>
        <v>0</v>
      </c>
      <c r="V572" s="35">
        <f t="shared" si="152"/>
        <v>0</v>
      </c>
      <c r="W572" s="35">
        <f t="shared" si="152"/>
        <v>0</v>
      </c>
      <c r="X572" s="35">
        <f t="shared" si="152"/>
        <v>0</v>
      </c>
      <c r="Y572" s="35">
        <f t="shared" si="152"/>
        <v>0</v>
      </c>
      <c r="Z572" s="35">
        <f t="shared" si="152"/>
        <v>0</v>
      </c>
      <c r="AA572" s="35">
        <f t="shared" si="152"/>
        <v>0</v>
      </c>
      <c r="AB572" s="35">
        <f t="shared" si="152"/>
        <v>0</v>
      </c>
      <c r="AC572" s="35">
        <f t="shared" si="152"/>
        <v>0</v>
      </c>
      <c r="AD572" s="35">
        <f t="shared" si="152"/>
        <v>0</v>
      </c>
      <c r="AE572" s="35">
        <f t="shared" si="152"/>
        <v>0</v>
      </c>
    </row>
    <row r="573" spans="1:31" x14ac:dyDescent="0.2">
      <c r="A573" s="9" t="s">
        <v>711</v>
      </c>
      <c r="B573" s="4" t="s">
        <v>712</v>
      </c>
      <c r="C573" s="35">
        <f t="shared" si="151"/>
        <v>0</v>
      </c>
      <c r="D573" s="35">
        <f t="shared" si="152"/>
        <v>0</v>
      </c>
      <c r="E573" s="35">
        <f t="shared" si="152"/>
        <v>0</v>
      </c>
      <c r="F573" s="35">
        <f t="shared" si="152"/>
        <v>0</v>
      </c>
      <c r="G573" s="35">
        <f t="shared" si="152"/>
        <v>0</v>
      </c>
      <c r="H573" s="35">
        <f t="shared" si="152"/>
        <v>0</v>
      </c>
      <c r="I573" s="35">
        <f t="shared" si="152"/>
        <v>0</v>
      </c>
      <c r="J573" s="35">
        <f t="shared" si="152"/>
        <v>0</v>
      </c>
      <c r="K573" s="35">
        <f t="shared" si="152"/>
        <v>0</v>
      </c>
      <c r="L573" s="35">
        <f t="shared" si="152"/>
        <v>0</v>
      </c>
      <c r="M573" s="35">
        <f t="shared" si="152"/>
        <v>0</v>
      </c>
      <c r="N573" s="35">
        <f t="shared" si="152"/>
        <v>0</v>
      </c>
      <c r="O573" s="35">
        <f t="shared" si="152"/>
        <v>0</v>
      </c>
      <c r="P573" s="35">
        <f t="shared" si="152"/>
        <v>0</v>
      </c>
      <c r="Q573" s="35">
        <f t="shared" si="152"/>
        <v>0</v>
      </c>
      <c r="R573" s="35">
        <f t="shared" si="152"/>
        <v>0</v>
      </c>
      <c r="S573" s="35">
        <f t="shared" si="152"/>
        <v>0</v>
      </c>
      <c r="T573" s="35">
        <f t="shared" si="152"/>
        <v>0</v>
      </c>
      <c r="U573" s="35">
        <f t="shared" si="152"/>
        <v>0</v>
      </c>
      <c r="V573" s="35">
        <f t="shared" si="152"/>
        <v>0</v>
      </c>
      <c r="W573" s="35">
        <f t="shared" si="152"/>
        <v>0</v>
      </c>
      <c r="X573" s="35">
        <f t="shared" si="152"/>
        <v>0</v>
      </c>
      <c r="Y573" s="35">
        <f t="shared" si="152"/>
        <v>0</v>
      </c>
      <c r="Z573" s="35">
        <f t="shared" si="152"/>
        <v>0</v>
      </c>
      <c r="AA573" s="35">
        <f t="shared" si="152"/>
        <v>0</v>
      </c>
      <c r="AB573" s="35">
        <f t="shared" si="152"/>
        <v>0</v>
      </c>
      <c r="AC573" s="35">
        <f t="shared" si="152"/>
        <v>0</v>
      </c>
      <c r="AD573" s="35">
        <f t="shared" si="152"/>
        <v>0</v>
      </c>
      <c r="AE573" s="35">
        <f t="shared" si="15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3">+C577+C578+C579+C580+C581</f>
        <v>8.5143875307385708E-2</v>
      </c>
      <c r="D576" s="28">
        <f t="shared" si="153"/>
        <v>9.8493487105274807E-2</v>
      </c>
      <c r="E576" s="28">
        <f t="shared" si="153"/>
        <v>0.11459602132745896</v>
      </c>
      <c r="F576" s="28">
        <f t="shared" si="153"/>
        <v>0.12163439083512541</v>
      </c>
      <c r="G576" s="28">
        <f t="shared" si="153"/>
        <v>0.12765798639168488</v>
      </c>
      <c r="H576" s="28">
        <f t="shared" si="153"/>
        <v>0.11722630217003639</v>
      </c>
      <c r="I576" s="28">
        <f t="shared" si="153"/>
        <v>0.11023561103508822</v>
      </c>
      <c r="J576" s="28">
        <f t="shared" si="153"/>
        <v>0.12174351805773168</v>
      </c>
      <c r="K576" s="28">
        <f t="shared" si="153"/>
        <v>0.13411036882195093</v>
      </c>
      <c r="L576" s="28">
        <f t="shared" si="153"/>
        <v>0.12882488193433572</v>
      </c>
      <c r="M576" s="28">
        <f t="shared" si="153"/>
        <v>0.12261916606197884</v>
      </c>
      <c r="N576" s="28">
        <f t="shared" si="153"/>
        <v>0.36022714072770606</v>
      </c>
      <c r="O576" s="28">
        <f t="shared" si="153"/>
        <v>0.49664968036978835</v>
      </c>
      <c r="P576" s="28">
        <f t="shared" si="153"/>
        <v>0.47746655913225022</v>
      </c>
      <c r="Q576" s="28">
        <f t="shared" si="153"/>
        <v>0.43616896263874788</v>
      </c>
      <c r="R576" s="28">
        <f t="shared" si="153"/>
        <v>0.48583974262849039</v>
      </c>
      <c r="S576" s="28">
        <f t="shared" si="153"/>
        <v>0.49836052938286624</v>
      </c>
      <c r="T576" s="28">
        <f t="shared" si="153"/>
        <v>0.50177437341737963</v>
      </c>
      <c r="U576" s="28">
        <f t="shared" si="153"/>
        <v>0.50306152739005761</v>
      </c>
      <c r="V576" s="28">
        <f t="shared" si="153"/>
        <v>0.50409392857120527</v>
      </c>
      <c r="W576" s="28">
        <f t="shared" si="153"/>
        <v>0.55757989838203115</v>
      </c>
      <c r="X576" s="28">
        <f t="shared" si="153"/>
        <v>0.55481652987511587</v>
      </c>
      <c r="Y576" s="28">
        <f t="shared" si="153"/>
        <v>0.56521221449697401</v>
      </c>
      <c r="Z576" s="28">
        <f t="shared" si="153"/>
        <v>0.59847186919820294</v>
      </c>
      <c r="AA576" s="28">
        <f t="shared" si="153"/>
        <v>0.60526853294167604</v>
      </c>
      <c r="AB576" s="28">
        <f t="shared" si="153"/>
        <v>0.63491981937883302</v>
      </c>
      <c r="AC576" s="28">
        <f t="shared" si="153"/>
        <v>0.64629282526075715</v>
      </c>
      <c r="AD576" s="28">
        <f t="shared" si="153"/>
        <v>0.65873728369916085</v>
      </c>
      <c r="AE576" s="28">
        <f t="shared" si="153"/>
        <v>0.67378456440802004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4">+C430</f>
        <v>2.7E-2</v>
      </c>
      <c r="D578" s="35">
        <f t="shared" si="154"/>
        <v>2.7E-2</v>
      </c>
      <c r="E578" s="35">
        <f t="shared" si="154"/>
        <v>2.7E-2</v>
      </c>
      <c r="F578" s="35">
        <f t="shared" si="154"/>
        <v>2.7E-2</v>
      </c>
      <c r="G578" s="35">
        <f t="shared" si="154"/>
        <v>2.7E-2</v>
      </c>
      <c r="H578" s="35">
        <f t="shared" si="154"/>
        <v>2.7E-2</v>
      </c>
      <c r="I578" s="35">
        <f t="shared" si="154"/>
        <v>2.7E-2</v>
      </c>
      <c r="J578" s="35">
        <f t="shared" si="154"/>
        <v>3.0599999999999999E-2</v>
      </c>
      <c r="K578" s="35">
        <f t="shared" si="154"/>
        <v>3.0599999999999999E-2</v>
      </c>
      <c r="L578" s="35">
        <f t="shared" si="154"/>
        <v>3.0599999999999999E-2</v>
      </c>
      <c r="M578" s="35">
        <f t="shared" si="154"/>
        <v>3.2250000000000001E-2</v>
      </c>
      <c r="N578" s="35">
        <f t="shared" si="154"/>
        <v>3.2250000000000008E-2</v>
      </c>
      <c r="O578" s="35">
        <f t="shared" si="154"/>
        <v>3.2687999999999995E-2</v>
      </c>
      <c r="P578" s="35">
        <f t="shared" si="154"/>
        <v>3.2687999999999995E-2</v>
      </c>
      <c r="Q578" s="35">
        <f t="shared" si="154"/>
        <v>3.2687999999999995E-2</v>
      </c>
      <c r="R578" s="35">
        <f t="shared" si="154"/>
        <v>3.1037999999999996E-2</v>
      </c>
      <c r="S578" s="35">
        <f t="shared" ref="D578:AE579" si="155">+S430</f>
        <v>3.1957013699999988E-2</v>
      </c>
      <c r="T578" s="35">
        <f t="shared" si="155"/>
        <v>3.1957013699999988E-2</v>
      </c>
      <c r="U578" s="35">
        <f t="shared" si="155"/>
        <v>3.1957013699999995E-2</v>
      </c>
      <c r="V578" s="35">
        <f t="shared" si="155"/>
        <v>3.1957013699999995E-2</v>
      </c>
      <c r="W578" s="35">
        <f t="shared" si="155"/>
        <v>4.0180613699999999E-2</v>
      </c>
      <c r="X578" s="35">
        <f t="shared" si="155"/>
        <v>4.0051913700000004E-2</v>
      </c>
      <c r="Y578" s="35">
        <f t="shared" si="155"/>
        <v>2.6782313700000001E-2</v>
      </c>
      <c r="Z578" s="35">
        <f t="shared" si="155"/>
        <v>4.8251213700000004E-2</v>
      </c>
      <c r="AA578" s="35">
        <f t="shared" si="155"/>
        <v>3.7451936700000008E-2</v>
      </c>
      <c r="AB578" s="35">
        <f t="shared" si="155"/>
        <v>4.2417366000000012E-2</v>
      </c>
      <c r="AC578" s="35">
        <f t="shared" si="155"/>
        <v>4.3750631999999928E-2</v>
      </c>
      <c r="AD578" s="35">
        <f t="shared" si="155"/>
        <v>4.4363228999999983E-2</v>
      </c>
      <c r="AE578" s="35">
        <f t="shared" si="155"/>
        <v>5.020916999999999E-2</v>
      </c>
    </row>
    <row r="579" spans="1:31" x14ac:dyDescent="0.2">
      <c r="A579" s="9" t="s">
        <v>730</v>
      </c>
      <c r="B579" s="4" t="s">
        <v>731</v>
      </c>
      <c r="C579" s="35">
        <f t="shared" si="154"/>
        <v>8.7516495979674737E-5</v>
      </c>
      <c r="D579" s="35">
        <f t="shared" si="155"/>
        <v>9.0148592052297004E-5</v>
      </c>
      <c r="E579" s="35">
        <f t="shared" si="155"/>
        <v>9.567636772172347E-5</v>
      </c>
      <c r="F579" s="35">
        <f t="shared" si="155"/>
        <v>9.7841785577131788E-5</v>
      </c>
      <c r="G579" s="35">
        <f t="shared" si="155"/>
        <v>9.9368370862385643E-5</v>
      </c>
      <c r="H579" s="35">
        <f t="shared" si="155"/>
        <v>1.0256378690710881E-4</v>
      </c>
      <c r="I579" s="35">
        <f t="shared" si="155"/>
        <v>1.1248049886539735E-4</v>
      </c>
      <c r="J579" s="35">
        <f t="shared" si="155"/>
        <v>1.1630868365423865E-4</v>
      </c>
      <c r="K579" s="35">
        <f t="shared" si="155"/>
        <v>1.1886539310644232E-4</v>
      </c>
      <c r="L579" s="35">
        <f t="shared" si="155"/>
        <v>1.1932881495176698E-4</v>
      </c>
      <c r="M579" s="35">
        <f t="shared" si="155"/>
        <v>1.2251917245189762E-4</v>
      </c>
      <c r="N579" s="35">
        <f t="shared" si="155"/>
        <v>1.2545857337593826E-4</v>
      </c>
      <c r="O579" s="35">
        <f t="shared" si="155"/>
        <v>1.2466949258837303E-4</v>
      </c>
      <c r="P579" s="35">
        <f t="shared" si="155"/>
        <v>1.2825863245555149E-4</v>
      </c>
      <c r="Q579" s="35">
        <f t="shared" si="155"/>
        <v>1.3685040107562851E-4</v>
      </c>
      <c r="R579" s="35">
        <f t="shared" si="155"/>
        <v>1.4636340726045428E-4</v>
      </c>
      <c r="S579" s="35">
        <f t="shared" si="155"/>
        <v>1.5312271095870405E-4</v>
      </c>
      <c r="T579" s="35">
        <f t="shared" si="155"/>
        <v>1.6003412429668244E-4</v>
      </c>
      <c r="U579" s="35">
        <f t="shared" si="155"/>
        <v>1.6435173350511605E-4</v>
      </c>
      <c r="V579" s="35">
        <f t="shared" si="155"/>
        <v>1.7469232755069295E-4</v>
      </c>
      <c r="W579" s="35">
        <f t="shared" si="155"/>
        <v>1.8625526594685492E-4</v>
      </c>
      <c r="X579" s="35">
        <f t="shared" si="155"/>
        <v>2.0158547655707386E-4</v>
      </c>
      <c r="Y579" s="35">
        <f t="shared" si="155"/>
        <v>2.1633305900176173E-4</v>
      </c>
      <c r="Z579" s="35">
        <f t="shared" si="155"/>
        <v>2.2585937301522517E-4</v>
      </c>
      <c r="AA579" s="35">
        <f t="shared" si="155"/>
        <v>2.3677073402359551E-4</v>
      </c>
      <c r="AB579" s="35">
        <f t="shared" si="155"/>
        <v>2.5002055165329574E-4</v>
      </c>
      <c r="AC579" s="35">
        <f t="shared" si="155"/>
        <v>1.9619226956825773E-4</v>
      </c>
      <c r="AD579" s="35">
        <f t="shared" si="155"/>
        <v>2.4189938751952698E-4</v>
      </c>
      <c r="AE579" s="35">
        <f t="shared" si="155"/>
        <v>2.5906046813474481E-4</v>
      </c>
    </row>
    <row r="580" spans="1:31" x14ac:dyDescent="0.2">
      <c r="A580" s="9" t="s">
        <v>736</v>
      </c>
      <c r="B580" s="4" t="s">
        <v>737</v>
      </c>
      <c r="C580" s="35">
        <f>+C434</f>
        <v>5.8056358811406028E-2</v>
      </c>
      <c r="D580" s="35">
        <f t="shared" ref="D580:AE580" si="156">+D434</f>
        <v>7.1403338513222503E-2</v>
      </c>
      <c r="E580" s="35">
        <f t="shared" si="156"/>
        <v>8.7500344959737228E-2</v>
      </c>
      <c r="F580" s="35">
        <f t="shared" si="156"/>
        <v>9.453654904954828E-2</v>
      </c>
      <c r="G580" s="35">
        <f t="shared" si="156"/>
        <v>0.10055861802082249</v>
      </c>
      <c r="H580" s="35">
        <f t="shared" si="156"/>
        <v>9.0123738383129287E-2</v>
      </c>
      <c r="I580" s="35">
        <f t="shared" si="156"/>
        <v>8.312313053622282E-2</v>
      </c>
      <c r="J580" s="35">
        <f t="shared" si="156"/>
        <v>9.1027209374077434E-2</v>
      </c>
      <c r="K580" s="35">
        <f t="shared" si="156"/>
        <v>0.1033915034288445</v>
      </c>
      <c r="L580" s="35">
        <f t="shared" si="156"/>
        <v>9.8105553119383945E-2</v>
      </c>
      <c r="M580" s="35">
        <f t="shared" si="156"/>
        <v>9.0246646889526952E-2</v>
      </c>
      <c r="N580" s="35">
        <f t="shared" si="156"/>
        <v>0.32785168215433014</v>
      </c>
      <c r="O580" s="35">
        <f t="shared" si="156"/>
        <v>0.46383701087719997</v>
      </c>
      <c r="P580" s="35">
        <f t="shared" si="156"/>
        <v>0.4446503004997947</v>
      </c>
      <c r="Q580" s="35">
        <f t="shared" si="156"/>
        <v>0.40334411223767225</v>
      </c>
      <c r="R580" s="35">
        <f t="shared" si="156"/>
        <v>0.45465537922122995</v>
      </c>
      <c r="S580" s="35">
        <f t="shared" si="156"/>
        <v>0.46625039297190757</v>
      </c>
      <c r="T580" s="35">
        <f t="shared" si="156"/>
        <v>0.46965732559308299</v>
      </c>
      <c r="U580" s="35">
        <f t="shared" si="156"/>
        <v>0.47094016195655247</v>
      </c>
      <c r="V580" s="35">
        <f t="shared" si="156"/>
        <v>0.47196222254365461</v>
      </c>
      <c r="W580" s="35">
        <f t="shared" si="156"/>
        <v>0.51721302941608427</v>
      </c>
      <c r="X580" s="35">
        <f t="shared" si="156"/>
        <v>0.5145630306985588</v>
      </c>
      <c r="Y580" s="35">
        <f t="shared" si="156"/>
        <v>0.53821356773797224</v>
      </c>
      <c r="Z580" s="35">
        <f t="shared" si="156"/>
        <v>0.54999479612518776</v>
      </c>
      <c r="AA580" s="35">
        <f t="shared" si="156"/>
        <v>0.5675798255076524</v>
      </c>
      <c r="AB580" s="35">
        <f t="shared" si="156"/>
        <v>0.59225243282717976</v>
      </c>
      <c r="AC580" s="35">
        <f t="shared" si="156"/>
        <v>0.60234600099118896</v>
      </c>
      <c r="AD580" s="35">
        <f t="shared" si="156"/>
        <v>0.61413215531164134</v>
      </c>
      <c r="AE580" s="35">
        <f t="shared" si="156"/>
        <v>0.62331633393988528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7">+C585+C586</f>
        <v>0</v>
      </c>
      <c r="D584" s="21">
        <f t="shared" si="157"/>
        <v>0</v>
      </c>
      <c r="E584" s="21">
        <f t="shared" si="157"/>
        <v>0</v>
      </c>
      <c r="F584" s="21">
        <f t="shared" si="157"/>
        <v>0</v>
      </c>
      <c r="G584" s="21">
        <f t="shared" si="157"/>
        <v>0</v>
      </c>
      <c r="H584" s="21">
        <f t="shared" si="157"/>
        <v>0</v>
      </c>
      <c r="I584" s="21">
        <f t="shared" si="157"/>
        <v>0</v>
      </c>
      <c r="J584" s="21">
        <f t="shared" si="157"/>
        <v>0</v>
      </c>
      <c r="K584" s="21">
        <f t="shared" si="157"/>
        <v>0</v>
      </c>
      <c r="L584" s="21">
        <f t="shared" si="157"/>
        <v>0</v>
      </c>
      <c r="M584" s="21">
        <f t="shared" si="157"/>
        <v>0</v>
      </c>
      <c r="N584" s="21">
        <f t="shared" si="157"/>
        <v>0</v>
      </c>
      <c r="O584" s="21">
        <f t="shared" si="157"/>
        <v>0</v>
      </c>
      <c r="P584" s="21">
        <f t="shared" si="157"/>
        <v>0</v>
      </c>
      <c r="Q584" s="21">
        <f t="shared" si="157"/>
        <v>0</v>
      </c>
      <c r="R584" s="21">
        <f t="shared" si="157"/>
        <v>0</v>
      </c>
      <c r="S584" s="21">
        <f t="shared" si="157"/>
        <v>0</v>
      </c>
      <c r="T584" s="21">
        <f t="shared" si="157"/>
        <v>0</v>
      </c>
      <c r="U584" s="21">
        <f t="shared" si="157"/>
        <v>0</v>
      </c>
      <c r="V584" s="21">
        <f t="shared" si="157"/>
        <v>0</v>
      </c>
      <c r="W584" s="21">
        <f t="shared" si="157"/>
        <v>0</v>
      </c>
      <c r="X584" s="21">
        <f t="shared" si="157"/>
        <v>0</v>
      </c>
      <c r="Y584" s="21">
        <f t="shared" si="157"/>
        <v>0</v>
      </c>
      <c r="Z584" s="21">
        <f t="shared" si="157"/>
        <v>0</v>
      </c>
      <c r="AA584" s="21">
        <f t="shared" si="157"/>
        <v>0</v>
      </c>
      <c r="AB584" s="21">
        <f t="shared" si="157"/>
        <v>0</v>
      </c>
      <c r="AC584" s="21">
        <f t="shared" si="157"/>
        <v>0</v>
      </c>
      <c r="AD584" s="21">
        <f t="shared" si="157"/>
        <v>0</v>
      </c>
      <c r="AE584" s="21">
        <f t="shared" si="157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58">+C441</f>
        <v>0</v>
      </c>
      <c r="D585" s="35">
        <f t="shared" si="158"/>
        <v>0</v>
      </c>
      <c r="E585" s="35">
        <f t="shared" si="158"/>
        <v>0</v>
      </c>
      <c r="F585" s="35">
        <f t="shared" si="158"/>
        <v>0</v>
      </c>
      <c r="G585" s="35">
        <f t="shared" si="158"/>
        <v>0</v>
      </c>
      <c r="H585" s="35">
        <f t="shared" si="158"/>
        <v>0</v>
      </c>
      <c r="I585" s="35">
        <f t="shared" si="158"/>
        <v>0</v>
      </c>
      <c r="J585" s="35">
        <f t="shared" si="158"/>
        <v>0</v>
      </c>
      <c r="K585" s="35">
        <f t="shared" si="158"/>
        <v>0</v>
      </c>
      <c r="L585" s="35">
        <f t="shared" si="158"/>
        <v>0</v>
      </c>
      <c r="M585" s="35">
        <f t="shared" si="158"/>
        <v>0</v>
      </c>
      <c r="N585" s="35">
        <f t="shared" si="158"/>
        <v>0</v>
      </c>
      <c r="O585" s="35">
        <f t="shared" si="158"/>
        <v>0</v>
      </c>
      <c r="P585" s="35">
        <f t="shared" si="158"/>
        <v>0</v>
      </c>
      <c r="Q585" s="35">
        <f t="shared" si="158"/>
        <v>0</v>
      </c>
      <c r="R585" s="35">
        <f t="shared" si="158"/>
        <v>0</v>
      </c>
      <c r="S585" s="35">
        <f t="shared" ref="D585:AE587" si="159">+S441</f>
        <v>0</v>
      </c>
      <c r="T585" s="35">
        <f t="shared" si="159"/>
        <v>0</v>
      </c>
      <c r="U585" s="35">
        <f t="shared" si="159"/>
        <v>0</v>
      </c>
      <c r="V585" s="35">
        <f t="shared" si="159"/>
        <v>0</v>
      </c>
      <c r="W585" s="35">
        <f t="shared" si="159"/>
        <v>0</v>
      </c>
      <c r="X585" s="35">
        <f t="shared" si="159"/>
        <v>0</v>
      </c>
      <c r="Y585" s="35">
        <f t="shared" si="159"/>
        <v>0</v>
      </c>
      <c r="Z585" s="35">
        <f t="shared" si="159"/>
        <v>0</v>
      </c>
      <c r="AA585" s="35">
        <f t="shared" si="159"/>
        <v>0</v>
      </c>
      <c r="AB585" s="35">
        <f t="shared" si="159"/>
        <v>0</v>
      </c>
      <c r="AC585" s="35">
        <f t="shared" si="159"/>
        <v>0</v>
      </c>
      <c r="AD585" s="35">
        <f t="shared" si="159"/>
        <v>0</v>
      </c>
      <c r="AE585" s="35">
        <f t="shared" si="159"/>
        <v>0</v>
      </c>
    </row>
    <row r="586" spans="1:31" x14ac:dyDescent="0.2">
      <c r="A586" s="9" t="s">
        <v>224</v>
      </c>
      <c r="B586" s="4" t="s">
        <v>225</v>
      </c>
      <c r="C586" s="35">
        <f t="shared" si="158"/>
        <v>0</v>
      </c>
      <c r="D586" s="35">
        <f t="shared" si="159"/>
        <v>0</v>
      </c>
      <c r="E586" s="35">
        <f t="shared" si="159"/>
        <v>0</v>
      </c>
      <c r="F586" s="35">
        <f t="shared" si="159"/>
        <v>0</v>
      </c>
      <c r="G586" s="35">
        <f t="shared" si="159"/>
        <v>0</v>
      </c>
      <c r="H586" s="35">
        <f t="shared" si="159"/>
        <v>0</v>
      </c>
      <c r="I586" s="35">
        <f t="shared" si="159"/>
        <v>0</v>
      </c>
      <c r="J586" s="35">
        <f t="shared" si="159"/>
        <v>0</v>
      </c>
      <c r="K586" s="35">
        <f t="shared" si="159"/>
        <v>0</v>
      </c>
      <c r="L586" s="35">
        <f t="shared" si="159"/>
        <v>0</v>
      </c>
      <c r="M586" s="35">
        <f t="shared" si="159"/>
        <v>0</v>
      </c>
      <c r="N586" s="35">
        <f t="shared" si="159"/>
        <v>0</v>
      </c>
      <c r="O586" s="35">
        <f t="shared" si="159"/>
        <v>0</v>
      </c>
      <c r="P586" s="35">
        <f t="shared" si="159"/>
        <v>0</v>
      </c>
      <c r="Q586" s="35">
        <f t="shared" si="159"/>
        <v>0</v>
      </c>
      <c r="R586" s="35">
        <f t="shared" si="159"/>
        <v>0</v>
      </c>
      <c r="S586" s="35">
        <f t="shared" si="159"/>
        <v>0</v>
      </c>
      <c r="T586" s="35">
        <f t="shared" si="159"/>
        <v>0</v>
      </c>
      <c r="U586" s="35">
        <f t="shared" si="159"/>
        <v>0</v>
      </c>
      <c r="V586" s="35">
        <f t="shared" si="159"/>
        <v>0</v>
      </c>
      <c r="W586" s="35">
        <f t="shared" si="159"/>
        <v>0</v>
      </c>
      <c r="X586" s="35">
        <f t="shared" si="159"/>
        <v>0</v>
      </c>
      <c r="Y586" s="35">
        <f t="shared" si="159"/>
        <v>0</v>
      </c>
      <c r="Z586" s="35">
        <f t="shared" si="159"/>
        <v>0</v>
      </c>
      <c r="AA586" s="35">
        <f t="shared" si="159"/>
        <v>0</v>
      </c>
      <c r="AB586" s="35">
        <f t="shared" si="159"/>
        <v>0</v>
      </c>
      <c r="AC586" s="35">
        <f t="shared" si="159"/>
        <v>0</v>
      </c>
      <c r="AD586" s="35">
        <f t="shared" si="159"/>
        <v>0</v>
      </c>
      <c r="AE586" s="35">
        <f t="shared" si="159"/>
        <v>0</v>
      </c>
    </row>
    <row r="587" spans="1:31" x14ac:dyDescent="0.2">
      <c r="A587" s="9" t="s">
        <v>226</v>
      </c>
      <c r="B587" s="4" t="s">
        <v>141</v>
      </c>
      <c r="C587" s="37">
        <f t="shared" si="158"/>
        <v>0</v>
      </c>
      <c r="D587" s="37">
        <f t="shared" si="159"/>
        <v>0</v>
      </c>
      <c r="E587" s="37">
        <f t="shared" si="159"/>
        <v>0</v>
      </c>
      <c r="F587" s="37">
        <f t="shared" si="159"/>
        <v>0</v>
      </c>
      <c r="G587" s="37">
        <f t="shared" si="159"/>
        <v>0</v>
      </c>
      <c r="H587" s="37">
        <f t="shared" si="159"/>
        <v>0</v>
      </c>
      <c r="I587" s="37">
        <f t="shared" si="159"/>
        <v>0</v>
      </c>
      <c r="J587" s="37">
        <f t="shared" si="159"/>
        <v>0</v>
      </c>
      <c r="K587" s="37">
        <f t="shared" si="159"/>
        <v>0</v>
      </c>
      <c r="L587" s="37">
        <f t="shared" si="159"/>
        <v>0</v>
      </c>
      <c r="M587" s="37">
        <f t="shared" si="159"/>
        <v>0</v>
      </c>
      <c r="N587" s="37">
        <f t="shared" si="159"/>
        <v>0</v>
      </c>
      <c r="O587" s="37">
        <f t="shared" si="159"/>
        <v>0</v>
      </c>
      <c r="P587" s="37">
        <f t="shared" si="159"/>
        <v>0</v>
      </c>
      <c r="Q587" s="37">
        <f t="shared" si="159"/>
        <v>0</v>
      </c>
      <c r="R587" s="37">
        <f t="shared" si="159"/>
        <v>0</v>
      </c>
      <c r="S587" s="37">
        <f t="shared" si="159"/>
        <v>0</v>
      </c>
      <c r="T587" s="37">
        <f t="shared" si="159"/>
        <v>0</v>
      </c>
      <c r="U587" s="37">
        <f t="shared" si="159"/>
        <v>0</v>
      </c>
      <c r="V587" s="37">
        <f t="shared" si="159"/>
        <v>0</v>
      </c>
      <c r="W587" s="37">
        <f t="shared" si="159"/>
        <v>0</v>
      </c>
      <c r="X587" s="37">
        <f t="shared" si="159"/>
        <v>0</v>
      </c>
      <c r="Y587" s="37">
        <f t="shared" si="159"/>
        <v>0</v>
      </c>
      <c r="Z587" s="37">
        <f t="shared" si="159"/>
        <v>0</v>
      </c>
      <c r="AA587" s="37">
        <f t="shared" si="159"/>
        <v>0</v>
      </c>
      <c r="AB587" s="37">
        <f t="shared" si="159"/>
        <v>0</v>
      </c>
      <c r="AC587" s="37">
        <f t="shared" si="159"/>
        <v>0</v>
      </c>
      <c r="AD587" s="37">
        <f t="shared" si="159"/>
        <v>0</v>
      </c>
      <c r="AE587" s="37">
        <f t="shared" si="159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0">+C599-C4</f>
        <v>0</v>
      </c>
      <c r="D597" s="72">
        <f t="shared" si="160"/>
        <v>0</v>
      </c>
      <c r="E597" s="72">
        <f t="shared" si="160"/>
        <v>0</v>
      </c>
      <c r="F597" s="72">
        <f t="shared" si="160"/>
        <v>0</v>
      </c>
      <c r="G597" s="72">
        <f t="shared" si="160"/>
        <v>0</v>
      </c>
      <c r="H597" s="72">
        <f t="shared" si="160"/>
        <v>0</v>
      </c>
      <c r="I597" s="72">
        <f t="shared" si="160"/>
        <v>0</v>
      </c>
      <c r="J597" s="72">
        <f t="shared" si="160"/>
        <v>0</v>
      </c>
      <c r="K597" s="72">
        <f t="shared" si="160"/>
        <v>0</v>
      </c>
      <c r="L597" s="72">
        <f t="shared" si="160"/>
        <v>0</v>
      </c>
      <c r="M597" s="72">
        <f t="shared" si="160"/>
        <v>0</v>
      </c>
      <c r="N597" s="72">
        <f t="shared" si="160"/>
        <v>0</v>
      </c>
      <c r="O597" s="72">
        <f t="shared" si="160"/>
        <v>0</v>
      </c>
      <c r="P597" s="72">
        <f t="shared" si="160"/>
        <v>0</v>
      </c>
      <c r="Q597" s="72">
        <f t="shared" si="160"/>
        <v>0</v>
      </c>
      <c r="R597" s="72">
        <f t="shared" si="160"/>
        <v>0</v>
      </c>
      <c r="S597" s="72">
        <f t="shared" si="160"/>
        <v>0</v>
      </c>
      <c r="T597" s="72">
        <f t="shared" si="160"/>
        <v>0</v>
      </c>
      <c r="U597" s="72">
        <f t="shared" si="160"/>
        <v>0</v>
      </c>
      <c r="V597" s="72">
        <f t="shared" si="160"/>
        <v>0</v>
      </c>
      <c r="W597" s="72">
        <f t="shared" si="160"/>
        <v>0</v>
      </c>
      <c r="X597" s="72">
        <f t="shared" si="160"/>
        <v>0</v>
      </c>
      <c r="Y597" s="72">
        <f t="shared" si="160"/>
        <v>0</v>
      </c>
      <c r="Z597" s="72">
        <f t="shared" si="160"/>
        <v>0</v>
      </c>
      <c r="AA597" s="72">
        <f t="shared" si="160"/>
        <v>0</v>
      </c>
      <c r="AB597" s="72">
        <f t="shared" si="160"/>
        <v>0</v>
      </c>
      <c r="AC597" s="72">
        <f t="shared" si="160"/>
        <v>0</v>
      </c>
      <c r="AD597" s="72">
        <f t="shared" si="160"/>
        <v>0</v>
      </c>
      <c r="AE597" s="72">
        <f t="shared" si="160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1">+C600+C604+C613+C624+C633</f>
        <v>1.2945657531343369</v>
      </c>
      <c r="D599" s="28">
        <f t="shared" si="161"/>
        <v>1.3526762152410239</v>
      </c>
      <c r="E599" s="28">
        <f t="shared" si="161"/>
        <v>1.4314144635241539</v>
      </c>
      <c r="F599" s="28">
        <f t="shared" si="161"/>
        <v>1.507604792061886</v>
      </c>
      <c r="G599" s="28">
        <f t="shared" si="161"/>
        <v>1.5886728319252588</v>
      </c>
      <c r="H599" s="28">
        <f t="shared" si="161"/>
        <v>1.6526255352107615</v>
      </c>
      <c r="I599" s="28">
        <f t="shared" si="161"/>
        <v>1.7077279532995673</v>
      </c>
      <c r="J599" s="28">
        <f t="shared" si="161"/>
        <v>1.7794054091400167</v>
      </c>
      <c r="K599" s="28">
        <f t="shared" si="161"/>
        <v>1.7937321191276667</v>
      </c>
      <c r="L599" s="28">
        <f t="shared" si="161"/>
        <v>1.8580089059242946</v>
      </c>
      <c r="M599" s="28">
        <f t="shared" si="161"/>
        <v>1.8286733766914354</v>
      </c>
      <c r="N599" s="28">
        <f t="shared" si="161"/>
        <v>2.112502853319028</v>
      </c>
      <c r="O599" s="28">
        <f t="shared" si="161"/>
        <v>2.3068357111015976</v>
      </c>
      <c r="P599" s="28">
        <f t="shared" si="161"/>
        <v>2.2556859296701255</v>
      </c>
      <c r="Q599" s="28">
        <f t="shared" si="161"/>
        <v>2.3274049219448987</v>
      </c>
      <c r="R599" s="28">
        <f t="shared" si="161"/>
        <v>2.3986072396460347</v>
      </c>
      <c r="S599" s="28">
        <f t="shared" si="161"/>
        <v>2.467093768446587</v>
      </c>
      <c r="T599" s="28">
        <f t="shared" si="161"/>
        <v>2.5986385567367236</v>
      </c>
      <c r="U599" s="28">
        <f t="shared" si="161"/>
        <v>2.6375070107136973</v>
      </c>
      <c r="V599" s="28">
        <f t="shared" si="161"/>
        <v>2.6586277572668746</v>
      </c>
      <c r="W599" s="28">
        <f t="shared" si="161"/>
        <v>2.7430559898278393</v>
      </c>
      <c r="X599" s="28">
        <f t="shared" si="161"/>
        <v>2.6314226507624983</v>
      </c>
      <c r="Y599" s="28">
        <f t="shared" si="161"/>
        <v>2.6440548969489486</v>
      </c>
      <c r="Z599" s="28">
        <f t="shared" si="161"/>
        <v>2.7030220301773307</v>
      </c>
      <c r="AA599" s="28">
        <f t="shared" si="161"/>
        <v>2.7379891282787598</v>
      </c>
      <c r="AB599" s="28">
        <f t="shared" si="161"/>
        <v>2.7925221921530756</v>
      </c>
      <c r="AC599" s="28">
        <f t="shared" si="161"/>
        <v>2.8645947066193873</v>
      </c>
      <c r="AD599" s="28">
        <f t="shared" si="161"/>
        <v>3.0151644895853842</v>
      </c>
      <c r="AE599" s="28">
        <f t="shared" si="161"/>
        <v>2.9803695893765987</v>
      </c>
    </row>
    <row r="600" spans="1:31" x14ac:dyDescent="0.2">
      <c r="A600" s="6" t="s">
        <v>19</v>
      </c>
      <c r="B600" s="7" t="s">
        <v>20</v>
      </c>
      <c r="C600" s="28">
        <f t="shared" ref="C600:AE600" si="162">+C601+C602+C603</f>
        <v>0.27402255236116146</v>
      </c>
      <c r="D600" s="28">
        <f t="shared" si="162"/>
        <v>0.28251296245973029</v>
      </c>
      <c r="E600" s="28">
        <f t="shared" si="162"/>
        <v>0.31141385354734602</v>
      </c>
      <c r="F600" s="28">
        <f t="shared" si="162"/>
        <v>0.33150495798775914</v>
      </c>
      <c r="G600" s="28">
        <f t="shared" si="162"/>
        <v>0.35358145451266104</v>
      </c>
      <c r="H600" s="28">
        <f t="shared" si="162"/>
        <v>0.39757653756909372</v>
      </c>
      <c r="I600" s="28">
        <f t="shared" si="162"/>
        <v>0.4354506660143706</v>
      </c>
      <c r="J600" s="28">
        <f t="shared" si="162"/>
        <v>0.44630992706355643</v>
      </c>
      <c r="K600" s="28">
        <f t="shared" si="162"/>
        <v>0.45957777881512774</v>
      </c>
      <c r="L600" s="28">
        <f t="shared" si="162"/>
        <v>0.48802246483431616</v>
      </c>
      <c r="M600" s="28">
        <f t="shared" si="162"/>
        <v>0.5059276506307907</v>
      </c>
      <c r="N600" s="28">
        <f t="shared" si="162"/>
        <v>0.49754367092910412</v>
      </c>
      <c r="O600" s="28">
        <f t="shared" si="162"/>
        <v>0.50547435600792789</v>
      </c>
      <c r="P600" s="28">
        <f t="shared" si="162"/>
        <v>0.50715626127599089</v>
      </c>
      <c r="Q600" s="28">
        <f t="shared" si="162"/>
        <v>0.52395836272960949</v>
      </c>
      <c r="R600" s="28">
        <f t="shared" si="162"/>
        <v>0.54907131867007497</v>
      </c>
      <c r="S600" s="28">
        <f t="shared" si="162"/>
        <v>0.54225874273325081</v>
      </c>
      <c r="T600" s="28">
        <f t="shared" si="162"/>
        <v>0.5944851570528138</v>
      </c>
      <c r="U600" s="28">
        <f t="shared" si="162"/>
        <v>0.61457410936811996</v>
      </c>
      <c r="V600" s="28">
        <f t="shared" si="162"/>
        <v>0.62257427310148683</v>
      </c>
      <c r="W600" s="28">
        <f t="shared" si="162"/>
        <v>0.65938479748750778</v>
      </c>
      <c r="X600" s="28">
        <f t="shared" si="162"/>
        <v>0.6710919742690733</v>
      </c>
      <c r="Y600" s="28">
        <f t="shared" si="162"/>
        <v>0.69215653885512041</v>
      </c>
      <c r="Z600" s="28">
        <f t="shared" si="162"/>
        <v>0.73180798915557232</v>
      </c>
      <c r="AA600" s="28">
        <f t="shared" si="162"/>
        <v>0.74295543013279208</v>
      </c>
      <c r="AB600" s="28">
        <f t="shared" si="162"/>
        <v>0.78961011346457266</v>
      </c>
      <c r="AC600" s="28">
        <f t="shared" si="162"/>
        <v>0.81843979016353885</v>
      </c>
      <c r="AD600" s="28">
        <f t="shared" si="162"/>
        <v>0.84610792958260894</v>
      </c>
      <c r="AE600" s="28">
        <f t="shared" si="162"/>
        <v>0.85114856081289314</v>
      </c>
    </row>
    <row r="601" spans="1:31" x14ac:dyDescent="0.2">
      <c r="A601" s="8" t="s">
        <v>23</v>
      </c>
      <c r="B601" s="4" t="s">
        <v>24</v>
      </c>
      <c r="C601" s="37">
        <f>+C457</f>
        <v>0.27402255236116146</v>
      </c>
      <c r="D601" s="37">
        <f t="shared" ref="D601:AE601" si="163">+D457</f>
        <v>0.28251296245973029</v>
      </c>
      <c r="E601" s="37">
        <f t="shared" si="163"/>
        <v>0.31141385354734602</v>
      </c>
      <c r="F601" s="37">
        <f t="shared" si="163"/>
        <v>0.33150495798775914</v>
      </c>
      <c r="G601" s="37">
        <f t="shared" si="163"/>
        <v>0.35358145451266104</v>
      </c>
      <c r="H601" s="37">
        <f t="shared" si="163"/>
        <v>0.39757653756909372</v>
      </c>
      <c r="I601" s="37">
        <f t="shared" si="163"/>
        <v>0.4354506660143706</v>
      </c>
      <c r="J601" s="37">
        <f t="shared" si="163"/>
        <v>0.44630992706355643</v>
      </c>
      <c r="K601" s="37">
        <f t="shared" si="163"/>
        <v>0.45957777881512774</v>
      </c>
      <c r="L601" s="37">
        <f t="shared" si="163"/>
        <v>0.48802246483431616</v>
      </c>
      <c r="M601" s="37">
        <f t="shared" si="163"/>
        <v>0.5059276506307907</v>
      </c>
      <c r="N601" s="37">
        <f t="shared" si="163"/>
        <v>0.49754367092910412</v>
      </c>
      <c r="O601" s="37">
        <f t="shared" si="163"/>
        <v>0.50547435600792789</v>
      </c>
      <c r="P601" s="37">
        <f t="shared" si="163"/>
        <v>0.50715626127599089</v>
      </c>
      <c r="Q601" s="37">
        <f t="shared" si="163"/>
        <v>0.52395836272960949</v>
      </c>
      <c r="R601" s="37">
        <f t="shared" si="163"/>
        <v>0.54907131867007497</v>
      </c>
      <c r="S601" s="37">
        <f t="shared" si="163"/>
        <v>0.54225874273325081</v>
      </c>
      <c r="T601" s="37">
        <f t="shared" si="163"/>
        <v>0.5944851570528138</v>
      </c>
      <c r="U601" s="37">
        <f t="shared" si="163"/>
        <v>0.61457410936811996</v>
      </c>
      <c r="V601" s="37">
        <f t="shared" si="163"/>
        <v>0.62257427310148683</v>
      </c>
      <c r="W601" s="37">
        <f t="shared" si="163"/>
        <v>0.65938479748750778</v>
      </c>
      <c r="X601" s="37">
        <f t="shared" si="163"/>
        <v>0.6710919742690733</v>
      </c>
      <c r="Y601" s="37">
        <f t="shared" si="163"/>
        <v>0.69215653885512041</v>
      </c>
      <c r="Z601" s="37">
        <f t="shared" si="163"/>
        <v>0.73180798915557232</v>
      </c>
      <c r="AA601" s="37">
        <f t="shared" si="163"/>
        <v>0.74295543013279208</v>
      </c>
      <c r="AB601" s="37">
        <f t="shared" si="163"/>
        <v>0.78961011346457266</v>
      </c>
      <c r="AC601" s="37">
        <f t="shared" si="163"/>
        <v>0.81843979016353885</v>
      </c>
      <c r="AD601" s="37">
        <f t="shared" si="163"/>
        <v>0.84610792958260894</v>
      </c>
      <c r="AE601" s="37">
        <f t="shared" si="163"/>
        <v>0.85114856081289314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4">+D463</f>
        <v>0</v>
      </c>
      <c r="E602" s="37">
        <f t="shared" si="164"/>
        <v>0</v>
      </c>
      <c r="F602" s="37">
        <f t="shared" si="164"/>
        <v>0</v>
      </c>
      <c r="G602" s="37">
        <f t="shared" si="164"/>
        <v>0</v>
      </c>
      <c r="H602" s="37">
        <f t="shared" si="164"/>
        <v>0</v>
      </c>
      <c r="I602" s="37">
        <f t="shared" si="164"/>
        <v>0</v>
      </c>
      <c r="J602" s="37">
        <f t="shared" si="164"/>
        <v>0</v>
      </c>
      <c r="K602" s="37">
        <f t="shared" si="164"/>
        <v>0</v>
      </c>
      <c r="L602" s="37">
        <f t="shared" si="164"/>
        <v>0</v>
      </c>
      <c r="M602" s="37">
        <f t="shared" si="164"/>
        <v>0</v>
      </c>
      <c r="N602" s="37">
        <f t="shared" si="164"/>
        <v>0</v>
      </c>
      <c r="O602" s="37">
        <f t="shared" si="164"/>
        <v>0</v>
      </c>
      <c r="P602" s="37">
        <f t="shared" si="164"/>
        <v>0</v>
      </c>
      <c r="Q602" s="37">
        <f t="shared" si="164"/>
        <v>0</v>
      </c>
      <c r="R602" s="37">
        <f t="shared" si="164"/>
        <v>0</v>
      </c>
      <c r="S602" s="37">
        <f t="shared" si="164"/>
        <v>0</v>
      </c>
      <c r="T602" s="37">
        <f t="shared" si="164"/>
        <v>0</v>
      </c>
      <c r="U602" s="37">
        <f t="shared" si="164"/>
        <v>0</v>
      </c>
      <c r="V602" s="37">
        <f t="shared" si="164"/>
        <v>0</v>
      </c>
      <c r="W602" s="37">
        <f t="shared" si="164"/>
        <v>0</v>
      </c>
      <c r="X602" s="37">
        <f t="shared" si="164"/>
        <v>0</v>
      </c>
      <c r="Y602" s="37">
        <f t="shared" si="164"/>
        <v>0</v>
      </c>
      <c r="Z602" s="37">
        <f t="shared" si="164"/>
        <v>0</v>
      </c>
      <c r="AA602" s="37">
        <f t="shared" si="164"/>
        <v>0</v>
      </c>
      <c r="AB602" s="37">
        <f t="shared" si="164"/>
        <v>0</v>
      </c>
      <c r="AC602" s="37">
        <f t="shared" si="164"/>
        <v>0</v>
      </c>
      <c r="AD602" s="37">
        <f t="shared" si="164"/>
        <v>0</v>
      </c>
      <c r="AE602" s="37">
        <f t="shared" si="164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5">+C605+C606+C607+C608+C609+C611+C612</f>
        <v>8.6189190486777819E-4</v>
      </c>
      <c r="D604" s="28">
        <f t="shared" si="165"/>
        <v>8.618919048677783E-4</v>
      </c>
      <c r="E604" s="28">
        <f t="shared" si="165"/>
        <v>8.618919048677783E-4</v>
      </c>
      <c r="F604" s="28">
        <f t="shared" si="165"/>
        <v>8.6189190486777808E-4</v>
      </c>
      <c r="G604" s="28">
        <f t="shared" si="165"/>
        <v>8.618919048677783E-4</v>
      </c>
      <c r="H604" s="28">
        <f t="shared" si="165"/>
        <v>8.6189190486777808E-4</v>
      </c>
      <c r="I604" s="28">
        <f t="shared" si="165"/>
        <v>8.6189190486777819E-4</v>
      </c>
      <c r="J604" s="28">
        <f t="shared" si="165"/>
        <v>8.6189190486777808E-4</v>
      </c>
      <c r="K604" s="28">
        <f t="shared" si="165"/>
        <v>8.6189190486777808E-4</v>
      </c>
      <c r="L604" s="28">
        <f t="shared" si="165"/>
        <v>8.6189190486777819E-4</v>
      </c>
      <c r="M604" s="28">
        <f t="shared" si="165"/>
        <v>8.6189190486777819E-4</v>
      </c>
      <c r="N604" s="28">
        <f t="shared" si="165"/>
        <v>8.6189190486777819E-4</v>
      </c>
      <c r="O604" s="28">
        <f t="shared" si="165"/>
        <v>8.6189190486777819E-4</v>
      </c>
      <c r="P604" s="28">
        <f t="shared" si="165"/>
        <v>8.6293415940517839E-4</v>
      </c>
      <c r="Q604" s="28">
        <f t="shared" si="165"/>
        <v>8.6397102051044301E-4</v>
      </c>
      <c r="R604" s="28">
        <f t="shared" si="165"/>
        <v>8.6479276281336268E-4</v>
      </c>
      <c r="S604" s="28">
        <f t="shared" si="165"/>
        <v>8.6561325274558173E-4</v>
      </c>
      <c r="T604" s="28">
        <f t="shared" si="165"/>
        <v>8.6638726422877919E-4</v>
      </c>
      <c r="U604" s="28">
        <f t="shared" si="165"/>
        <v>8.6709910574489936E-4</v>
      </c>
      <c r="V604" s="28">
        <f t="shared" si="165"/>
        <v>8.6752079168233437E-4</v>
      </c>
      <c r="W604" s="28">
        <f t="shared" si="165"/>
        <v>8.6780863018186022E-4</v>
      </c>
      <c r="X604" s="28">
        <f t="shared" si="165"/>
        <v>8.6819749840597146E-4</v>
      </c>
      <c r="Y604" s="28">
        <f t="shared" si="165"/>
        <v>7.2474404924662613E-4</v>
      </c>
      <c r="Z604" s="28">
        <f t="shared" si="165"/>
        <v>5.8064741188128017E-4</v>
      </c>
      <c r="AA604" s="28">
        <f t="shared" si="165"/>
        <v>6.1748309145803293E-4</v>
      </c>
      <c r="AB604" s="28">
        <f t="shared" si="165"/>
        <v>6.5458118058013234E-4</v>
      </c>
      <c r="AC604" s="28">
        <f t="shared" si="165"/>
        <v>5.3040084385984462E-4</v>
      </c>
      <c r="AD604" s="28">
        <f t="shared" si="165"/>
        <v>4.3490916729985662E-4</v>
      </c>
      <c r="AE604" s="28">
        <f t="shared" si="165"/>
        <v>3.3938644892973394E-4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6">+D472</f>
        <v>0</v>
      </c>
      <c r="E605" s="37">
        <f t="shared" si="166"/>
        <v>0</v>
      </c>
      <c r="F605" s="37">
        <f t="shared" si="166"/>
        <v>0</v>
      </c>
      <c r="G605" s="37">
        <f t="shared" si="166"/>
        <v>0</v>
      </c>
      <c r="H605" s="37">
        <f t="shared" si="166"/>
        <v>0</v>
      </c>
      <c r="I605" s="37">
        <f t="shared" si="166"/>
        <v>0</v>
      </c>
      <c r="J605" s="37">
        <f t="shared" si="166"/>
        <v>0</v>
      </c>
      <c r="K605" s="37">
        <f t="shared" si="166"/>
        <v>0</v>
      </c>
      <c r="L605" s="37">
        <f t="shared" si="166"/>
        <v>0</v>
      </c>
      <c r="M605" s="37">
        <f t="shared" si="166"/>
        <v>0</v>
      </c>
      <c r="N605" s="37">
        <f t="shared" si="166"/>
        <v>0</v>
      </c>
      <c r="O605" s="37">
        <f t="shared" si="166"/>
        <v>0</v>
      </c>
      <c r="P605" s="37">
        <f t="shared" si="166"/>
        <v>0</v>
      </c>
      <c r="Q605" s="37">
        <f t="shared" si="166"/>
        <v>0</v>
      </c>
      <c r="R605" s="37">
        <f t="shared" si="166"/>
        <v>0</v>
      </c>
      <c r="S605" s="37">
        <f t="shared" si="166"/>
        <v>0</v>
      </c>
      <c r="T605" s="37">
        <f t="shared" si="166"/>
        <v>0</v>
      </c>
      <c r="U605" s="37">
        <f t="shared" si="166"/>
        <v>0</v>
      </c>
      <c r="V605" s="37">
        <f t="shared" si="166"/>
        <v>0</v>
      </c>
      <c r="W605" s="37">
        <f t="shared" si="166"/>
        <v>0</v>
      </c>
      <c r="X605" s="37">
        <f t="shared" si="166"/>
        <v>0</v>
      </c>
      <c r="Y605" s="37">
        <f t="shared" si="166"/>
        <v>0</v>
      </c>
      <c r="Z605" s="37">
        <f t="shared" si="166"/>
        <v>0</v>
      </c>
      <c r="AA605" s="37">
        <f t="shared" si="166"/>
        <v>0</v>
      </c>
      <c r="AB605" s="37">
        <f t="shared" si="166"/>
        <v>0</v>
      </c>
      <c r="AC605" s="37">
        <f t="shared" si="166"/>
        <v>0</v>
      </c>
      <c r="AD605" s="37">
        <f t="shared" si="166"/>
        <v>0</v>
      </c>
      <c r="AE605" s="37">
        <f t="shared" si="166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7">+C478</f>
        <v>0</v>
      </c>
      <c r="D606" s="37">
        <f t="shared" si="167"/>
        <v>0</v>
      </c>
      <c r="E606" s="37">
        <f t="shared" si="167"/>
        <v>0</v>
      </c>
      <c r="F606" s="37">
        <f t="shared" si="167"/>
        <v>0</v>
      </c>
      <c r="G606" s="37">
        <f t="shared" si="167"/>
        <v>0</v>
      </c>
      <c r="H606" s="37">
        <f t="shared" si="167"/>
        <v>0</v>
      </c>
      <c r="I606" s="37">
        <f t="shared" si="167"/>
        <v>0</v>
      </c>
      <c r="J606" s="37">
        <f t="shared" si="167"/>
        <v>0</v>
      </c>
      <c r="K606" s="37">
        <f t="shared" si="167"/>
        <v>0</v>
      </c>
      <c r="L606" s="37">
        <f t="shared" si="167"/>
        <v>0</v>
      </c>
      <c r="M606" s="37">
        <f t="shared" si="167"/>
        <v>0</v>
      </c>
      <c r="N606" s="37">
        <f t="shared" si="167"/>
        <v>0</v>
      </c>
      <c r="O606" s="37">
        <f t="shared" si="167"/>
        <v>0</v>
      </c>
      <c r="P606" s="37">
        <f t="shared" si="167"/>
        <v>0</v>
      </c>
      <c r="Q606" s="37">
        <f t="shared" si="167"/>
        <v>0</v>
      </c>
      <c r="R606" s="37">
        <f t="shared" si="167"/>
        <v>0</v>
      </c>
      <c r="S606" s="37">
        <f t="shared" si="167"/>
        <v>0</v>
      </c>
      <c r="T606" s="37">
        <f t="shared" si="167"/>
        <v>0</v>
      </c>
      <c r="U606" s="37">
        <f t="shared" si="167"/>
        <v>0</v>
      </c>
      <c r="V606" s="37">
        <f t="shared" si="167"/>
        <v>0</v>
      </c>
      <c r="W606" s="37">
        <f t="shared" si="167"/>
        <v>0</v>
      </c>
      <c r="X606" s="37">
        <f t="shared" si="167"/>
        <v>0</v>
      </c>
      <c r="Y606" s="37">
        <f t="shared" si="167"/>
        <v>0</v>
      </c>
      <c r="Z606" s="37">
        <f t="shared" si="167"/>
        <v>0</v>
      </c>
      <c r="AA606" s="37">
        <f t="shared" si="167"/>
        <v>0</v>
      </c>
      <c r="AB606" s="37">
        <f t="shared" si="167"/>
        <v>0</v>
      </c>
      <c r="AC606" s="37">
        <f t="shared" si="167"/>
        <v>0</v>
      </c>
      <c r="AD606" s="37">
        <f t="shared" si="167"/>
        <v>0</v>
      </c>
      <c r="AE606" s="37">
        <f t="shared" si="167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68">+C489</f>
        <v>0</v>
      </c>
      <c r="D607" s="37">
        <f t="shared" si="168"/>
        <v>0</v>
      </c>
      <c r="E607" s="37">
        <f t="shared" si="168"/>
        <v>0</v>
      </c>
      <c r="F607" s="37">
        <f t="shared" si="168"/>
        <v>0</v>
      </c>
      <c r="G607" s="37">
        <f t="shared" si="168"/>
        <v>0</v>
      </c>
      <c r="H607" s="37">
        <f t="shared" si="168"/>
        <v>0</v>
      </c>
      <c r="I607" s="37">
        <f t="shared" si="168"/>
        <v>0</v>
      </c>
      <c r="J607" s="37">
        <f t="shared" si="168"/>
        <v>0</v>
      </c>
      <c r="K607" s="37">
        <f t="shared" si="168"/>
        <v>0</v>
      </c>
      <c r="L607" s="37">
        <f t="shared" si="168"/>
        <v>0</v>
      </c>
      <c r="M607" s="37">
        <f t="shared" si="168"/>
        <v>0</v>
      </c>
      <c r="N607" s="37">
        <f t="shared" si="168"/>
        <v>0</v>
      </c>
      <c r="O607" s="37">
        <f t="shared" si="168"/>
        <v>0</v>
      </c>
      <c r="P607" s="37">
        <f t="shared" si="168"/>
        <v>0</v>
      </c>
      <c r="Q607" s="37">
        <f t="shared" si="168"/>
        <v>0</v>
      </c>
      <c r="R607" s="37">
        <f t="shared" si="168"/>
        <v>0</v>
      </c>
      <c r="S607" s="37">
        <f t="shared" si="168"/>
        <v>0</v>
      </c>
      <c r="T607" s="37">
        <f t="shared" si="168"/>
        <v>0</v>
      </c>
      <c r="U607" s="37">
        <f t="shared" si="168"/>
        <v>0</v>
      </c>
      <c r="V607" s="37">
        <f t="shared" si="168"/>
        <v>0</v>
      </c>
      <c r="W607" s="37">
        <f t="shared" si="168"/>
        <v>0</v>
      </c>
      <c r="X607" s="37">
        <f t="shared" si="168"/>
        <v>0</v>
      </c>
      <c r="Y607" s="37">
        <f t="shared" si="168"/>
        <v>0</v>
      </c>
      <c r="Z607" s="37">
        <f t="shared" si="168"/>
        <v>0</v>
      </c>
      <c r="AA607" s="37">
        <f t="shared" si="168"/>
        <v>0</v>
      </c>
      <c r="AB607" s="37">
        <f t="shared" si="168"/>
        <v>0</v>
      </c>
      <c r="AC607" s="37">
        <f t="shared" si="168"/>
        <v>0</v>
      </c>
      <c r="AD607" s="37">
        <f t="shared" si="168"/>
        <v>0</v>
      </c>
      <c r="AE607" s="37">
        <f t="shared" si="168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69">+D497</f>
        <v>0</v>
      </c>
      <c r="E608" s="37">
        <f t="shared" si="169"/>
        <v>0</v>
      </c>
      <c r="F608" s="37">
        <f t="shared" si="169"/>
        <v>0</v>
      </c>
      <c r="G608" s="37">
        <f t="shared" si="169"/>
        <v>0</v>
      </c>
      <c r="H608" s="37">
        <f t="shared" si="169"/>
        <v>0</v>
      </c>
      <c r="I608" s="37">
        <f t="shared" si="169"/>
        <v>0</v>
      </c>
      <c r="J608" s="37">
        <f t="shared" si="169"/>
        <v>0</v>
      </c>
      <c r="K608" s="37">
        <f t="shared" si="169"/>
        <v>0</v>
      </c>
      <c r="L608" s="37">
        <f t="shared" si="169"/>
        <v>0</v>
      </c>
      <c r="M608" s="37">
        <f t="shared" si="169"/>
        <v>0</v>
      </c>
      <c r="N608" s="37">
        <f t="shared" si="169"/>
        <v>0</v>
      </c>
      <c r="O608" s="37">
        <f t="shared" si="169"/>
        <v>0</v>
      </c>
      <c r="P608" s="37">
        <f t="shared" si="169"/>
        <v>0</v>
      </c>
      <c r="Q608" s="37">
        <f t="shared" si="169"/>
        <v>0</v>
      </c>
      <c r="R608" s="37">
        <f t="shared" si="169"/>
        <v>0</v>
      </c>
      <c r="S608" s="37">
        <f t="shared" si="169"/>
        <v>0</v>
      </c>
      <c r="T608" s="37">
        <f t="shared" si="169"/>
        <v>0</v>
      </c>
      <c r="U608" s="37">
        <f t="shared" si="169"/>
        <v>0</v>
      </c>
      <c r="V608" s="37">
        <f t="shared" si="169"/>
        <v>0</v>
      </c>
      <c r="W608" s="37">
        <f t="shared" si="169"/>
        <v>0</v>
      </c>
      <c r="X608" s="37">
        <f t="shared" si="169"/>
        <v>0</v>
      </c>
      <c r="Y608" s="37">
        <f t="shared" si="169"/>
        <v>0</v>
      </c>
      <c r="Z608" s="37">
        <f t="shared" si="169"/>
        <v>0</v>
      </c>
      <c r="AA608" s="37">
        <f t="shared" si="169"/>
        <v>0</v>
      </c>
      <c r="AB608" s="37">
        <f t="shared" si="169"/>
        <v>0</v>
      </c>
      <c r="AC608" s="37">
        <f t="shared" si="169"/>
        <v>0</v>
      </c>
      <c r="AD608" s="37">
        <f t="shared" si="169"/>
        <v>0</v>
      </c>
      <c r="AE608" s="37">
        <f t="shared" si="169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0">+C502</f>
        <v>0</v>
      </c>
      <c r="D609" s="37">
        <f t="shared" si="170"/>
        <v>0</v>
      </c>
      <c r="E609" s="37">
        <f t="shared" si="170"/>
        <v>0</v>
      </c>
      <c r="F609" s="37">
        <f t="shared" si="170"/>
        <v>0</v>
      </c>
      <c r="G609" s="37">
        <f t="shared" si="170"/>
        <v>0</v>
      </c>
      <c r="H609" s="37">
        <f t="shared" si="170"/>
        <v>0</v>
      </c>
      <c r="I609" s="37">
        <f t="shared" si="170"/>
        <v>0</v>
      </c>
      <c r="J609" s="37">
        <f t="shared" si="170"/>
        <v>0</v>
      </c>
      <c r="K609" s="37">
        <f t="shared" si="170"/>
        <v>0</v>
      </c>
      <c r="L609" s="37">
        <f t="shared" si="170"/>
        <v>0</v>
      </c>
      <c r="M609" s="37">
        <f t="shared" si="170"/>
        <v>0</v>
      </c>
      <c r="N609" s="37">
        <f t="shared" si="170"/>
        <v>0</v>
      </c>
      <c r="O609" s="37">
        <f t="shared" si="170"/>
        <v>0</v>
      </c>
      <c r="P609" s="37">
        <f t="shared" si="170"/>
        <v>0</v>
      </c>
      <c r="Q609" s="37">
        <f t="shared" si="170"/>
        <v>0</v>
      </c>
      <c r="R609" s="37">
        <f t="shared" si="170"/>
        <v>0</v>
      </c>
      <c r="S609" s="37">
        <f t="shared" si="170"/>
        <v>0</v>
      </c>
      <c r="T609" s="37">
        <f t="shared" si="170"/>
        <v>0</v>
      </c>
      <c r="U609" s="37">
        <f t="shared" si="170"/>
        <v>0</v>
      </c>
      <c r="V609" s="37">
        <f t="shared" si="170"/>
        <v>0</v>
      </c>
      <c r="W609" s="37">
        <f t="shared" si="170"/>
        <v>0</v>
      </c>
      <c r="X609" s="37">
        <f t="shared" si="170"/>
        <v>0</v>
      </c>
      <c r="Y609" s="37">
        <f t="shared" si="170"/>
        <v>0</v>
      </c>
      <c r="Z609" s="37">
        <f t="shared" si="170"/>
        <v>0</v>
      </c>
      <c r="AA609" s="37">
        <f t="shared" si="170"/>
        <v>0</v>
      </c>
      <c r="AB609" s="37">
        <f t="shared" si="170"/>
        <v>0</v>
      </c>
      <c r="AC609" s="37">
        <f t="shared" si="170"/>
        <v>0</v>
      </c>
      <c r="AD609" s="37">
        <f t="shared" si="170"/>
        <v>0</v>
      </c>
      <c r="AE609" s="37">
        <f t="shared" si="170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1">+C515</f>
        <v>8.6189190486777819E-4</v>
      </c>
      <c r="D611" s="37">
        <f t="shared" si="171"/>
        <v>8.618919048677783E-4</v>
      </c>
      <c r="E611" s="37">
        <f t="shared" si="171"/>
        <v>8.618919048677783E-4</v>
      </c>
      <c r="F611" s="37">
        <f t="shared" si="171"/>
        <v>8.6189190486777808E-4</v>
      </c>
      <c r="G611" s="37">
        <f t="shared" si="171"/>
        <v>8.618919048677783E-4</v>
      </c>
      <c r="H611" s="37">
        <f t="shared" si="171"/>
        <v>8.6189190486777808E-4</v>
      </c>
      <c r="I611" s="37">
        <f t="shared" si="171"/>
        <v>8.6189190486777819E-4</v>
      </c>
      <c r="J611" s="37">
        <f t="shared" si="171"/>
        <v>8.6189190486777808E-4</v>
      </c>
      <c r="K611" s="37">
        <f t="shared" si="171"/>
        <v>8.6189190486777808E-4</v>
      </c>
      <c r="L611" s="37">
        <f t="shared" si="171"/>
        <v>8.6189190486777819E-4</v>
      </c>
      <c r="M611" s="37">
        <f t="shared" si="171"/>
        <v>8.6189190486777819E-4</v>
      </c>
      <c r="N611" s="37">
        <f t="shared" si="171"/>
        <v>8.6189190486777819E-4</v>
      </c>
      <c r="O611" s="37">
        <f t="shared" si="171"/>
        <v>8.6189190486777819E-4</v>
      </c>
      <c r="P611" s="37">
        <f t="shared" si="171"/>
        <v>8.6293415940517839E-4</v>
      </c>
      <c r="Q611" s="37">
        <f t="shared" si="171"/>
        <v>8.6397102051044301E-4</v>
      </c>
      <c r="R611" s="37">
        <f t="shared" si="171"/>
        <v>8.6479276281336268E-4</v>
      </c>
      <c r="S611" s="37">
        <f t="shared" si="171"/>
        <v>8.6561325274558173E-4</v>
      </c>
      <c r="T611" s="37">
        <f t="shared" si="171"/>
        <v>8.6638726422877919E-4</v>
      </c>
      <c r="U611" s="37">
        <f t="shared" si="171"/>
        <v>8.6709910574489936E-4</v>
      </c>
      <c r="V611" s="37">
        <f t="shared" si="171"/>
        <v>8.6752079168233437E-4</v>
      </c>
      <c r="W611" s="37">
        <f t="shared" si="171"/>
        <v>8.6780863018186022E-4</v>
      </c>
      <c r="X611" s="37">
        <f t="shared" si="171"/>
        <v>8.6819749840597146E-4</v>
      </c>
      <c r="Y611" s="37">
        <f t="shared" si="171"/>
        <v>7.2474404924662613E-4</v>
      </c>
      <c r="Z611" s="37">
        <f t="shared" si="171"/>
        <v>5.8064741188128017E-4</v>
      </c>
      <c r="AA611" s="37">
        <f t="shared" si="171"/>
        <v>6.1748309145803293E-4</v>
      </c>
      <c r="AB611" s="37">
        <f t="shared" si="171"/>
        <v>6.5458118058013234E-4</v>
      </c>
      <c r="AC611" s="37">
        <f t="shared" si="171"/>
        <v>5.3040084385984462E-4</v>
      </c>
      <c r="AD611" s="37">
        <f t="shared" si="171"/>
        <v>4.3490916729985662E-4</v>
      </c>
      <c r="AE611" s="37">
        <f t="shared" si="171"/>
        <v>3.3938644892973394E-4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2">+D520</f>
        <v>0</v>
      </c>
      <c r="E612" s="37">
        <f t="shared" si="172"/>
        <v>0</v>
      </c>
      <c r="F612" s="37">
        <f t="shared" si="172"/>
        <v>0</v>
      </c>
      <c r="G612" s="37">
        <f t="shared" si="172"/>
        <v>0</v>
      </c>
      <c r="H612" s="37">
        <f t="shared" si="172"/>
        <v>0</v>
      </c>
      <c r="I612" s="37">
        <f t="shared" si="172"/>
        <v>0</v>
      </c>
      <c r="J612" s="37">
        <f t="shared" si="172"/>
        <v>0</v>
      </c>
      <c r="K612" s="37">
        <f t="shared" si="172"/>
        <v>0</v>
      </c>
      <c r="L612" s="37">
        <f t="shared" si="172"/>
        <v>0</v>
      </c>
      <c r="M612" s="37">
        <f t="shared" si="172"/>
        <v>0</v>
      </c>
      <c r="N612" s="37">
        <f t="shared" si="172"/>
        <v>0</v>
      </c>
      <c r="O612" s="37">
        <f t="shared" si="172"/>
        <v>0</v>
      </c>
      <c r="P612" s="37">
        <f t="shared" si="172"/>
        <v>0</v>
      </c>
      <c r="Q612" s="37">
        <f t="shared" si="172"/>
        <v>0</v>
      </c>
      <c r="R612" s="37">
        <f t="shared" si="172"/>
        <v>0</v>
      </c>
      <c r="S612" s="37">
        <f t="shared" si="172"/>
        <v>0</v>
      </c>
      <c r="T612" s="37">
        <f t="shared" si="172"/>
        <v>0</v>
      </c>
      <c r="U612" s="37">
        <f t="shared" si="172"/>
        <v>0</v>
      </c>
      <c r="V612" s="37">
        <f t="shared" si="172"/>
        <v>0</v>
      </c>
      <c r="W612" s="37">
        <f t="shared" si="172"/>
        <v>0</v>
      </c>
      <c r="X612" s="37">
        <f t="shared" si="172"/>
        <v>0</v>
      </c>
      <c r="Y612" s="37">
        <f t="shared" si="172"/>
        <v>0</v>
      </c>
      <c r="Z612" s="37">
        <f t="shared" si="172"/>
        <v>0</v>
      </c>
      <c r="AA612" s="37">
        <f t="shared" si="172"/>
        <v>0</v>
      </c>
      <c r="AB612" s="37">
        <f t="shared" si="172"/>
        <v>0</v>
      </c>
      <c r="AC612" s="37">
        <f t="shared" si="172"/>
        <v>0</v>
      </c>
      <c r="AD612" s="37">
        <f t="shared" si="172"/>
        <v>0</v>
      </c>
      <c r="AE612" s="37">
        <f t="shared" si="172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3">+C614+C615+C616+C617+C618+C619+C620+C621+C622+C623</f>
        <v>0.93252301210585165</v>
      </c>
      <c r="D613" s="28">
        <f t="shared" si="173"/>
        <v>0.96204047702802753</v>
      </c>
      <c r="E613" s="28">
        <f t="shared" si="173"/>
        <v>0.99644691623371273</v>
      </c>
      <c r="F613" s="28">
        <f t="shared" si="173"/>
        <v>1.0451400067623098</v>
      </c>
      <c r="G613" s="28">
        <f t="shared" si="173"/>
        <v>1.0893478928991889</v>
      </c>
      <c r="H613" s="28">
        <f t="shared" si="173"/>
        <v>1.1336552020866699</v>
      </c>
      <c r="I613" s="28">
        <f t="shared" si="173"/>
        <v>1.1591962435377554</v>
      </c>
      <c r="J613" s="28">
        <f t="shared" si="173"/>
        <v>1.2075844099019626</v>
      </c>
      <c r="K613" s="28">
        <f t="shared" si="173"/>
        <v>1.1971003991894893</v>
      </c>
      <c r="L613" s="28">
        <f t="shared" si="173"/>
        <v>1.2347860956995218</v>
      </c>
      <c r="M613" s="28">
        <f t="shared" si="173"/>
        <v>1.1955369261262812</v>
      </c>
      <c r="N613" s="28">
        <f t="shared" si="173"/>
        <v>1.250264385645103</v>
      </c>
      <c r="O613" s="28">
        <f t="shared" si="173"/>
        <v>1.2989138772633855</v>
      </c>
      <c r="P613" s="28">
        <f t="shared" si="173"/>
        <v>1.25688679489854</v>
      </c>
      <c r="Q613" s="28">
        <f t="shared" si="173"/>
        <v>1.3578872333707936</v>
      </c>
      <c r="R613" s="28">
        <f t="shared" si="173"/>
        <v>1.3543139342701052</v>
      </c>
      <c r="S613" s="28">
        <f t="shared" si="173"/>
        <v>1.4225648336772727</v>
      </c>
      <c r="T613" s="28">
        <f t="shared" si="173"/>
        <v>1.4979366569546828</v>
      </c>
      <c r="U613" s="28">
        <f t="shared" si="173"/>
        <v>1.5169211894334904</v>
      </c>
      <c r="V613" s="28">
        <f t="shared" si="173"/>
        <v>1.5148793171881565</v>
      </c>
      <c r="W613" s="28">
        <f t="shared" si="173"/>
        <v>1.5062291053838968</v>
      </c>
      <c r="X613" s="28">
        <f t="shared" si="173"/>
        <v>1.3952861464335455</v>
      </c>
      <c r="Y613" s="28">
        <f t="shared" si="173"/>
        <v>1.3842963379866238</v>
      </c>
      <c r="Z613" s="28">
        <f t="shared" si="173"/>
        <v>1.370836545240997</v>
      </c>
      <c r="AA613" s="28">
        <f t="shared" si="173"/>
        <v>1.3427482529567982</v>
      </c>
      <c r="AB613" s="28">
        <f t="shared" si="173"/>
        <v>1.3634313940529901</v>
      </c>
      <c r="AC613" s="28">
        <f t="shared" si="173"/>
        <v>1.3958741910320163</v>
      </c>
      <c r="AD613" s="28">
        <f t="shared" si="173"/>
        <v>1.4121700932565207</v>
      </c>
      <c r="AE613" s="28">
        <f t="shared" si="173"/>
        <v>1.4512905742269295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7.8404178517780587E-2</v>
      </c>
      <c r="D615" s="37">
        <f t="shared" ref="D615:AE615" si="174">+D530</f>
        <v>8.2077338387544191E-2</v>
      </c>
      <c r="E615" s="37">
        <f t="shared" si="174"/>
        <v>8.5816412023172445E-2</v>
      </c>
      <c r="F615" s="37">
        <f t="shared" si="174"/>
        <v>8.9534766526885107E-2</v>
      </c>
      <c r="G615" s="37">
        <f t="shared" si="174"/>
        <v>9.3810551823183944E-2</v>
      </c>
      <c r="H615" s="37">
        <f t="shared" si="174"/>
        <v>9.8908218953400906E-2</v>
      </c>
      <c r="I615" s="37">
        <f t="shared" si="174"/>
        <v>0.10416857911459147</v>
      </c>
      <c r="J615" s="37">
        <f t="shared" si="174"/>
        <v>0.11250687112060855</v>
      </c>
      <c r="K615" s="37">
        <f t="shared" si="174"/>
        <v>0.11558107132815072</v>
      </c>
      <c r="L615" s="37">
        <f t="shared" si="174"/>
        <v>0.12161683337674974</v>
      </c>
      <c r="M615" s="37">
        <f t="shared" si="174"/>
        <v>0.12480968267667476</v>
      </c>
      <c r="N615" s="37">
        <f t="shared" si="174"/>
        <v>0.16587612263549695</v>
      </c>
      <c r="O615" s="37">
        <f t="shared" si="174"/>
        <v>0.17660437907935531</v>
      </c>
      <c r="P615" s="37">
        <f t="shared" si="174"/>
        <v>0.17989977604410751</v>
      </c>
      <c r="Q615" s="37">
        <f t="shared" si="174"/>
        <v>0.1950975697009999</v>
      </c>
      <c r="R615" s="37">
        <f t="shared" si="174"/>
        <v>0.21879141028439875</v>
      </c>
      <c r="S615" s="37">
        <f t="shared" si="174"/>
        <v>0.24848059292089641</v>
      </c>
      <c r="T615" s="37">
        <f t="shared" si="174"/>
        <v>0.26783792628360203</v>
      </c>
      <c r="U615" s="37">
        <f t="shared" si="174"/>
        <v>0.26328161966618469</v>
      </c>
      <c r="V615" s="37">
        <f t="shared" si="174"/>
        <v>0.25856630219919891</v>
      </c>
      <c r="W615" s="37">
        <f t="shared" si="174"/>
        <v>0.26188137420709767</v>
      </c>
      <c r="X615" s="37">
        <f t="shared" si="174"/>
        <v>0.26021442517935245</v>
      </c>
      <c r="Y615" s="37">
        <f t="shared" si="174"/>
        <v>0.27800551033114079</v>
      </c>
      <c r="Z615" s="37">
        <f t="shared" si="174"/>
        <v>0.26547438376554994</v>
      </c>
      <c r="AA615" s="37">
        <f t="shared" si="174"/>
        <v>0.25533053637936398</v>
      </c>
      <c r="AB615" s="37">
        <f t="shared" si="174"/>
        <v>0.26624046631086606</v>
      </c>
      <c r="AC615" s="37">
        <f t="shared" si="174"/>
        <v>0.27100376403224624</v>
      </c>
      <c r="AD615" s="37">
        <f t="shared" si="174"/>
        <v>0.27002947138437083</v>
      </c>
      <c r="AE615" s="37">
        <f t="shared" si="174"/>
        <v>0.27686426707002043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0.84137424925855675</v>
      </c>
      <c r="D617" s="37">
        <f t="shared" ref="D617:AE617" si="175">+D541</f>
        <v>0.86751155528376744</v>
      </c>
      <c r="E617" s="37">
        <f t="shared" si="175"/>
        <v>0.8985289576123423</v>
      </c>
      <c r="F617" s="37">
        <f t="shared" si="175"/>
        <v>0.94446592569439702</v>
      </c>
      <c r="G617" s="37">
        <f t="shared" si="175"/>
        <v>0.9847690722302439</v>
      </c>
      <c r="H617" s="37">
        <f t="shared" si="175"/>
        <v>1.0241664250653357</v>
      </c>
      <c r="I617" s="37">
        <f t="shared" si="175"/>
        <v>1.0451036627593382</v>
      </c>
      <c r="J617" s="37">
        <f t="shared" si="175"/>
        <v>1.0854140902236824</v>
      </c>
      <c r="K617" s="37">
        <f t="shared" si="175"/>
        <v>1.0722458590745418</v>
      </c>
      <c r="L617" s="37">
        <f t="shared" si="175"/>
        <v>1.1049926726505013</v>
      </c>
      <c r="M617" s="37">
        <f t="shared" si="175"/>
        <v>1.0631343906445703</v>
      </c>
      <c r="N617" s="37">
        <f t="shared" si="175"/>
        <v>1.0770332005209413</v>
      </c>
      <c r="O617" s="37">
        <f t="shared" si="175"/>
        <v>1.1153291509199785</v>
      </c>
      <c r="P617" s="37">
        <f t="shared" si="175"/>
        <v>1.0704042983899376</v>
      </c>
      <c r="Q617" s="37">
        <f t="shared" si="175"/>
        <v>1.156584034956522</v>
      </c>
      <c r="R617" s="37">
        <f t="shared" si="175"/>
        <v>1.1297636222152687</v>
      </c>
      <c r="S617" s="37">
        <f t="shared" si="175"/>
        <v>1.1689534126938659</v>
      </c>
      <c r="T617" s="37">
        <f t="shared" si="175"/>
        <v>1.2255737350437252</v>
      </c>
      <c r="U617" s="37">
        <f t="shared" si="175"/>
        <v>1.2494393390849756</v>
      </c>
      <c r="V617" s="37">
        <f t="shared" si="175"/>
        <v>1.2524683188905679</v>
      </c>
      <c r="W617" s="37">
        <f t="shared" si="175"/>
        <v>1.24093403746244</v>
      </c>
      <c r="X617" s="37">
        <f t="shared" si="175"/>
        <v>1.1316060306380042</v>
      </c>
      <c r="Y617" s="37">
        <f t="shared" si="175"/>
        <v>1.1028817208679509</v>
      </c>
      <c r="Z617" s="37">
        <f t="shared" si="175"/>
        <v>1.1020026075255211</v>
      </c>
      <c r="AA617" s="37">
        <f t="shared" si="175"/>
        <v>1.0839974126217935</v>
      </c>
      <c r="AB617" s="37">
        <f t="shared" si="175"/>
        <v>1.0937624287899006</v>
      </c>
      <c r="AC617" s="37">
        <f t="shared" si="175"/>
        <v>1.1215250411194309</v>
      </c>
      <c r="AD617" s="37">
        <f t="shared" si="175"/>
        <v>1.138811577302107</v>
      </c>
      <c r="AE617" s="37">
        <f t="shared" si="175"/>
        <v>1.171119629433055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1.2744584329514353E-2</v>
      </c>
      <c r="D619" s="36">
        <f t="shared" ref="D619:AE619" si="176">+D545</f>
        <v>1.245158335671594E-2</v>
      </c>
      <c r="E619" s="36">
        <f t="shared" si="176"/>
        <v>1.2101546598197926E-2</v>
      </c>
      <c r="F619" s="36">
        <f t="shared" si="176"/>
        <v>1.1139314541027765E-2</v>
      </c>
      <c r="G619" s="36">
        <f t="shared" si="176"/>
        <v>1.0768268845761004E-2</v>
      </c>
      <c r="H619" s="36">
        <f t="shared" si="176"/>
        <v>1.0580558067933224E-2</v>
      </c>
      <c r="I619" s="36">
        <f t="shared" si="176"/>
        <v>9.9240016638258623E-3</v>
      </c>
      <c r="J619" s="36">
        <f t="shared" si="176"/>
        <v>9.6634485576717281E-3</v>
      </c>
      <c r="K619" s="36">
        <f t="shared" si="176"/>
        <v>9.2734687867967285E-3</v>
      </c>
      <c r="L619" s="36">
        <f t="shared" si="176"/>
        <v>8.176589672270829E-3</v>
      </c>
      <c r="M619" s="36">
        <f t="shared" si="176"/>
        <v>7.5928528050362744E-3</v>
      </c>
      <c r="N619" s="36">
        <f t="shared" si="176"/>
        <v>7.3550624886646225E-3</v>
      </c>
      <c r="O619" s="36">
        <f t="shared" si="176"/>
        <v>6.980347264051669E-3</v>
      </c>
      <c r="P619" s="36">
        <f t="shared" si="176"/>
        <v>6.5827204644949861E-3</v>
      </c>
      <c r="Q619" s="36">
        <f t="shared" si="176"/>
        <v>6.2056287132716452E-3</v>
      </c>
      <c r="R619" s="36">
        <f t="shared" si="176"/>
        <v>5.7589017704376289E-3</v>
      </c>
      <c r="S619" s="36">
        <f t="shared" si="176"/>
        <v>5.1308280625104391E-3</v>
      </c>
      <c r="T619" s="36">
        <f t="shared" si="176"/>
        <v>4.5249956273556678E-3</v>
      </c>
      <c r="U619" s="36">
        <f t="shared" si="176"/>
        <v>4.2002306823301283E-3</v>
      </c>
      <c r="V619" s="36">
        <f t="shared" si="176"/>
        <v>3.8446960983898842E-3</v>
      </c>
      <c r="W619" s="36">
        <f t="shared" si="176"/>
        <v>3.4136937143592824E-3</v>
      </c>
      <c r="X619" s="36">
        <f t="shared" si="176"/>
        <v>3.4656906161887255E-3</v>
      </c>
      <c r="Y619" s="36">
        <f t="shared" si="176"/>
        <v>3.4091067875321908E-3</v>
      </c>
      <c r="Z619" s="36">
        <f t="shared" si="176"/>
        <v>3.3595539499257274E-3</v>
      </c>
      <c r="AA619" s="36">
        <f t="shared" si="176"/>
        <v>3.4203039556406196E-3</v>
      </c>
      <c r="AB619" s="36">
        <f t="shared" si="176"/>
        <v>3.4284989522234792E-3</v>
      </c>
      <c r="AC619" s="36">
        <f t="shared" si="176"/>
        <v>3.345385880339172E-3</v>
      </c>
      <c r="AD619" s="36">
        <f t="shared" si="176"/>
        <v>3.3290445700428521E-3</v>
      </c>
      <c r="AE619" s="36">
        <f t="shared" si="176"/>
        <v>3.3066777238539352E-3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7">+C554</f>
        <v>0</v>
      </c>
      <c r="D623" s="37">
        <f t="shared" si="177"/>
        <v>0</v>
      </c>
      <c r="E623" s="37">
        <f t="shared" si="177"/>
        <v>0</v>
      </c>
      <c r="F623" s="37">
        <f t="shared" si="177"/>
        <v>0</v>
      </c>
      <c r="G623" s="37">
        <f t="shared" si="177"/>
        <v>0</v>
      </c>
      <c r="H623" s="37">
        <f t="shared" si="177"/>
        <v>0</v>
      </c>
      <c r="I623" s="37">
        <f t="shared" si="177"/>
        <v>0</v>
      </c>
      <c r="J623" s="37">
        <f t="shared" si="177"/>
        <v>0</v>
      </c>
      <c r="K623" s="37">
        <f t="shared" si="177"/>
        <v>0</v>
      </c>
      <c r="L623" s="37">
        <f t="shared" si="177"/>
        <v>0</v>
      </c>
      <c r="M623" s="37">
        <f t="shared" si="177"/>
        <v>0</v>
      </c>
      <c r="N623" s="37">
        <f t="shared" si="177"/>
        <v>0</v>
      </c>
      <c r="O623" s="37">
        <f t="shared" si="177"/>
        <v>0</v>
      </c>
      <c r="P623" s="37">
        <f t="shared" si="177"/>
        <v>0</v>
      </c>
      <c r="Q623" s="37">
        <f t="shared" si="177"/>
        <v>0</v>
      </c>
      <c r="R623" s="37">
        <f t="shared" si="177"/>
        <v>0</v>
      </c>
      <c r="S623" s="37">
        <f t="shared" si="177"/>
        <v>0</v>
      </c>
      <c r="T623" s="37">
        <f t="shared" si="177"/>
        <v>0</v>
      </c>
      <c r="U623" s="37">
        <f t="shared" si="177"/>
        <v>0</v>
      </c>
      <c r="V623" s="37">
        <f t="shared" si="177"/>
        <v>0</v>
      </c>
      <c r="W623" s="37">
        <f t="shared" si="177"/>
        <v>0</v>
      </c>
      <c r="X623" s="37">
        <f t="shared" si="177"/>
        <v>0</v>
      </c>
      <c r="Y623" s="37">
        <f t="shared" si="177"/>
        <v>0</v>
      </c>
      <c r="Z623" s="37">
        <f t="shared" si="177"/>
        <v>0</v>
      </c>
      <c r="AA623" s="37">
        <f t="shared" si="177"/>
        <v>0</v>
      </c>
      <c r="AB623" s="37">
        <f t="shared" si="177"/>
        <v>0</v>
      </c>
      <c r="AC623" s="37">
        <f t="shared" si="177"/>
        <v>0</v>
      </c>
      <c r="AD623" s="37">
        <f t="shared" si="177"/>
        <v>0</v>
      </c>
      <c r="AE623" s="37">
        <f t="shared" si="17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78">+C625+C626+C627+C628+C629+C630+C631+C632</f>
        <v>2.0144214550703006E-3</v>
      </c>
      <c r="D624" s="28">
        <f t="shared" si="178"/>
        <v>8.7673967431234484E-3</v>
      </c>
      <c r="E624" s="28">
        <f t="shared" si="178"/>
        <v>8.0957805107683307E-3</v>
      </c>
      <c r="F624" s="28">
        <f t="shared" si="178"/>
        <v>8.4635445718238556E-3</v>
      </c>
      <c r="G624" s="28">
        <f t="shared" si="178"/>
        <v>1.7223606216856327E-2</v>
      </c>
      <c r="H624" s="28">
        <f t="shared" si="178"/>
        <v>3.3056014800935283E-3</v>
      </c>
      <c r="I624" s="28">
        <f t="shared" si="178"/>
        <v>1.9835408074853171E-3</v>
      </c>
      <c r="J624" s="28">
        <f t="shared" si="178"/>
        <v>2.9056622118981126E-3</v>
      </c>
      <c r="K624" s="28">
        <f t="shared" si="178"/>
        <v>2.0816803962308296E-3</v>
      </c>
      <c r="L624" s="28">
        <f t="shared" si="178"/>
        <v>5.5135715512531968E-3</v>
      </c>
      <c r="M624" s="28">
        <f t="shared" si="178"/>
        <v>3.727741967516858E-3</v>
      </c>
      <c r="N624" s="28">
        <f t="shared" si="178"/>
        <v>3.6057641122470589E-3</v>
      </c>
      <c r="O624" s="28">
        <f t="shared" si="178"/>
        <v>4.9359055556283688E-3</v>
      </c>
      <c r="P624" s="28">
        <f t="shared" si="178"/>
        <v>1.3313380203938935E-2</v>
      </c>
      <c r="Q624" s="28">
        <f t="shared" si="178"/>
        <v>8.5263921852371995E-3</v>
      </c>
      <c r="R624" s="28">
        <f t="shared" si="178"/>
        <v>8.5174513145509518E-3</v>
      </c>
      <c r="S624" s="28">
        <f t="shared" si="178"/>
        <v>3.0440494004514681E-3</v>
      </c>
      <c r="T624" s="28">
        <f t="shared" si="178"/>
        <v>3.5759820476189072E-3</v>
      </c>
      <c r="U624" s="28">
        <f t="shared" si="178"/>
        <v>2.0830854162845361E-3</v>
      </c>
      <c r="V624" s="28">
        <f t="shared" si="178"/>
        <v>1.6212717614343453E-2</v>
      </c>
      <c r="W624" s="28">
        <f t="shared" si="178"/>
        <v>1.8994379944221464E-2</v>
      </c>
      <c r="X624" s="28">
        <f t="shared" si="178"/>
        <v>9.3598026863578061E-3</v>
      </c>
      <c r="Y624" s="28">
        <f t="shared" si="178"/>
        <v>1.6650615609835016E-3</v>
      </c>
      <c r="Z624" s="28">
        <f t="shared" si="178"/>
        <v>1.3249791706773288E-3</v>
      </c>
      <c r="AA624" s="28">
        <f t="shared" si="178"/>
        <v>4.6399429156035267E-2</v>
      </c>
      <c r="AB624" s="28">
        <f t="shared" si="178"/>
        <v>3.9062840760992843E-3</v>
      </c>
      <c r="AC624" s="28">
        <f t="shared" si="178"/>
        <v>3.4574993192147819E-3</v>
      </c>
      <c r="AD624" s="28">
        <f t="shared" si="178"/>
        <v>9.7714273879793784E-2</v>
      </c>
      <c r="AE624" s="28">
        <f t="shared" si="178"/>
        <v>3.8065034798262353E-3</v>
      </c>
    </row>
    <row r="625" spans="1:31" x14ac:dyDescent="0.2">
      <c r="A625" s="9" t="s">
        <v>549</v>
      </c>
      <c r="B625" s="4" t="s">
        <v>550</v>
      </c>
      <c r="C625" s="37">
        <f t="shared" ref="C625:AE625" si="179">+C556</f>
        <v>1.7607725509841705E-3</v>
      </c>
      <c r="D625" s="37">
        <f t="shared" si="179"/>
        <v>8.0022430441678265E-3</v>
      </c>
      <c r="E625" s="37">
        <f t="shared" si="179"/>
        <v>6.6666541589699528E-3</v>
      </c>
      <c r="F625" s="37">
        <f t="shared" si="179"/>
        <v>6.4256847118785423E-3</v>
      </c>
      <c r="G625" s="37">
        <f t="shared" si="179"/>
        <v>1.5551303643700783E-2</v>
      </c>
      <c r="H625" s="37">
        <f t="shared" si="179"/>
        <v>2.7236705743249779E-3</v>
      </c>
      <c r="I625" s="37">
        <f t="shared" si="179"/>
        <v>1.7210908808275248E-3</v>
      </c>
      <c r="J625" s="37">
        <f t="shared" si="179"/>
        <v>2.5182945594432924E-3</v>
      </c>
      <c r="K625" s="37">
        <f t="shared" si="179"/>
        <v>1.6559674231669172E-3</v>
      </c>
      <c r="L625" s="37">
        <f t="shared" si="179"/>
        <v>5.3218635014974213E-3</v>
      </c>
      <c r="M625" s="37">
        <f t="shared" si="179"/>
        <v>3.4239296220366163E-3</v>
      </c>
      <c r="N625" s="37">
        <f t="shared" si="179"/>
        <v>3.1527255965974311E-3</v>
      </c>
      <c r="O625" s="37">
        <f t="shared" si="179"/>
        <v>4.4804742024205906E-3</v>
      </c>
      <c r="P625" s="37">
        <f t="shared" si="179"/>
        <v>1.2216735852338935E-2</v>
      </c>
      <c r="Q625" s="37">
        <f t="shared" si="179"/>
        <v>7.5950504844371994E-3</v>
      </c>
      <c r="R625" s="37">
        <f t="shared" si="179"/>
        <v>7.5267020753509509E-3</v>
      </c>
      <c r="S625" s="37">
        <f t="shared" si="179"/>
        <v>2.5001494928514681E-3</v>
      </c>
      <c r="T625" s="37">
        <f t="shared" si="179"/>
        <v>3.2976266108189073E-3</v>
      </c>
      <c r="U625" s="37">
        <f t="shared" si="179"/>
        <v>1.9596887274845359E-3</v>
      </c>
      <c r="V625" s="37">
        <f t="shared" si="179"/>
        <v>1.5736048643943453E-2</v>
      </c>
      <c r="W625" s="37">
        <f t="shared" si="179"/>
        <v>1.6946405335821462E-2</v>
      </c>
      <c r="X625" s="37">
        <f t="shared" si="179"/>
        <v>7.6095233807578063E-3</v>
      </c>
      <c r="Y625" s="37">
        <f t="shared" si="179"/>
        <v>1.3398474465835016E-3</v>
      </c>
      <c r="Z625" s="37">
        <f t="shared" si="179"/>
        <v>1.0066233034773289E-3</v>
      </c>
      <c r="AA625" s="37">
        <f t="shared" si="179"/>
        <v>4.2878988467235271E-2</v>
      </c>
      <c r="AB625" s="37">
        <f t="shared" si="179"/>
        <v>3.3254279316992843E-3</v>
      </c>
      <c r="AC625" s="37">
        <f t="shared" si="179"/>
        <v>2.8330568516147818E-3</v>
      </c>
      <c r="AD625" s="37">
        <f t="shared" si="179"/>
        <v>8.7797796696593794E-2</v>
      </c>
      <c r="AE625" s="37">
        <f t="shared" si="179"/>
        <v>3.2154478571862354E-3</v>
      </c>
    </row>
    <row r="626" spans="1:31" x14ac:dyDescent="0.2">
      <c r="A626" s="9" t="s">
        <v>668</v>
      </c>
      <c r="B626" s="4" t="s">
        <v>639</v>
      </c>
      <c r="C626" s="37">
        <f t="shared" ref="C626:AE626" si="180">+C559</f>
        <v>4.0948496861299367E-6</v>
      </c>
      <c r="D626" s="37">
        <f t="shared" si="180"/>
        <v>4.461055755621231E-6</v>
      </c>
      <c r="E626" s="37">
        <f t="shared" si="180"/>
        <v>8.0398877983770693E-6</v>
      </c>
      <c r="F626" s="37">
        <f t="shared" si="180"/>
        <v>3.8318471453134603E-6</v>
      </c>
      <c r="G626" s="37">
        <f t="shared" si="180"/>
        <v>4.8439075555439484E-6</v>
      </c>
      <c r="H626" s="37">
        <f t="shared" si="180"/>
        <v>2.6566585768550313E-5</v>
      </c>
      <c r="I626" s="37">
        <f t="shared" si="180"/>
        <v>6.6283298577924407E-6</v>
      </c>
      <c r="J626" s="37">
        <f t="shared" si="180"/>
        <v>4.1214828548202118E-6</v>
      </c>
      <c r="K626" s="37">
        <f t="shared" si="180"/>
        <v>2.1572866639123562E-6</v>
      </c>
      <c r="L626" s="37">
        <f t="shared" si="180"/>
        <v>3.6953521557757949E-6</v>
      </c>
      <c r="M626" s="37">
        <f t="shared" si="180"/>
        <v>7.4173374802418683E-6</v>
      </c>
      <c r="N626" s="37">
        <f t="shared" si="180"/>
        <v>3.9983044496276843E-6</v>
      </c>
      <c r="O626" s="37">
        <f t="shared" si="180"/>
        <v>4.5442844077783434E-6</v>
      </c>
      <c r="P626" s="37">
        <f t="shared" si="180"/>
        <v>1.2766950000000003E-5</v>
      </c>
      <c r="Q626" s="37">
        <f t="shared" si="180"/>
        <v>2.7342000000000004E-6</v>
      </c>
      <c r="R626" s="37">
        <f t="shared" si="180"/>
        <v>1.1686500000000002E-5</v>
      </c>
      <c r="S626" s="37">
        <f t="shared" si="180"/>
        <v>1.6978500000000002E-6</v>
      </c>
      <c r="T626" s="37">
        <f t="shared" si="180"/>
        <v>7.0560000000000018E-7</v>
      </c>
      <c r="U626" s="37">
        <f t="shared" si="180"/>
        <v>5.1244199999999993E-6</v>
      </c>
      <c r="V626" s="37">
        <f t="shared" si="180"/>
        <v>7.8056999999999988E-6</v>
      </c>
      <c r="W626" s="37">
        <f t="shared" si="180"/>
        <v>8.3304900000000037E-6</v>
      </c>
      <c r="X626" s="37">
        <f t="shared" si="180"/>
        <v>1.4112E-5</v>
      </c>
      <c r="Y626" s="37">
        <f t="shared" si="180"/>
        <v>5.6933099999999999E-5</v>
      </c>
      <c r="Z626" s="37">
        <f t="shared" si="180"/>
        <v>4.3218000000000015E-6</v>
      </c>
      <c r="AA626" s="37">
        <f t="shared" si="180"/>
        <v>1.9130580000000005E-5</v>
      </c>
      <c r="AB626" s="37">
        <f t="shared" si="180"/>
        <v>2.0153700000000002E-6</v>
      </c>
      <c r="AC626" s="37">
        <f t="shared" si="180"/>
        <v>2.219553E-5</v>
      </c>
      <c r="AD626" s="37">
        <f t="shared" si="180"/>
        <v>2.0727000000000001E-6</v>
      </c>
      <c r="AE626" s="37">
        <f t="shared" si="180"/>
        <v>2.3417099999999998E-6</v>
      </c>
    </row>
    <row r="627" spans="1:31" x14ac:dyDescent="0.2">
      <c r="A627" s="9" t="s">
        <v>678</v>
      </c>
      <c r="B627" s="4" t="s">
        <v>645</v>
      </c>
      <c r="C627" s="37">
        <f t="shared" ref="C627:AE627" si="181">+C562</f>
        <v>2.4955405440000005E-4</v>
      </c>
      <c r="D627" s="37">
        <f t="shared" si="181"/>
        <v>7.6069264319999987E-4</v>
      </c>
      <c r="E627" s="37">
        <f t="shared" si="181"/>
        <v>1.4210864640000003E-3</v>
      </c>
      <c r="F627" s="37">
        <f t="shared" si="181"/>
        <v>2.0340280127999996E-3</v>
      </c>
      <c r="G627" s="37">
        <f t="shared" si="181"/>
        <v>1.6674586656000004E-3</v>
      </c>
      <c r="H627" s="37">
        <f t="shared" si="181"/>
        <v>5.5536432000000005E-4</v>
      </c>
      <c r="I627" s="37">
        <f t="shared" si="181"/>
        <v>2.5582159680000003E-4</v>
      </c>
      <c r="J627" s="37">
        <f t="shared" si="181"/>
        <v>3.8324616960000007E-4</v>
      </c>
      <c r="K627" s="37">
        <f t="shared" si="181"/>
        <v>4.2355568640000009E-4</v>
      </c>
      <c r="L627" s="37">
        <f t="shared" si="181"/>
        <v>1.880126976E-4</v>
      </c>
      <c r="M627" s="37">
        <f t="shared" si="181"/>
        <v>2.9639500799999988E-4</v>
      </c>
      <c r="N627" s="37">
        <f t="shared" si="181"/>
        <v>4.4904021120000003E-4</v>
      </c>
      <c r="O627" s="37">
        <f t="shared" si="181"/>
        <v>4.5088706879999995E-4</v>
      </c>
      <c r="P627" s="37">
        <f t="shared" si="181"/>
        <v>1.0838774015999996E-3</v>
      </c>
      <c r="Q627" s="37">
        <f t="shared" si="181"/>
        <v>9.2860750079999991E-4</v>
      </c>
      <c r="R627" s="37">
        <f t="shared" si="181"/>
        <v>9.790627392000002E-4</v>
      </c>
      <c r="S627" s="37">
        <f t="shared" si="181"/>
        <v>5.4220205759999995E-4</v>
      </c>
      <c r="T627" s="37">
        <f t="shared" si="181"/>
        <v>2.7764983679999999E-4</v>
      </c>
      <c r="U627" s="37">
        <f t="shared" si="181"/>
        <v>1.1827226879999998E-4</v>
      </c>
      <c r="V627" s="37">
        <f t="shared" si="181"/>
        <v>4.6886327040000005E-4</v>
      </c>
      <c r="W627" s="37">
        <f t="shared" si="181"/>
        <v>2.0396441184000001E-3</v>
      </c>
      <c r="X627" s="37">
        <f t="shared" si="181"/>
        <v>1.7361673055999998E-3</v>
      </c>
      <c r="Y627" s="37">
        <f t="shared" si="181"/>
        <v>2.6828101440000001E-4</v>
      </c>
      <c r="Z627" s="37">
        <f t="shared" si="181"/>
        <v>3.1403406720000005E-4</v>
      </c>
      <c r="AA627" s="37">
        <f t="shared" si="181"/>
        <v>3.5013101088000004E-3</v>
      </c>
      <c r="AB627" s="37">
        <f t="shared" si="181"/>
        <v>5.7884077440000003E-4</v>
      </c>
      <c r="AC627" s="37">
        <f t="shared" si="181"/>
        <v>6.022469376000001E-4</v>
      </c>
      <c r="AD627" s="37">
        <f t="shared" si="181"/>
        <v>9.9144044832000025E-3</v>
      </c>
      <c r="AE627" s="37">
        <f t="shared" si="181"/>
        <v>5.8871391263999996E-4</v>
      </c>
    </row>
    <row r="628" spans="1:31" x14ac:dyDescent="0.2">
      <c r="A628" s="9" t="s">
        <v>688</v>
      </c>
      <c r="B628" s="4" t="s">
        <v>651</v>
      </c>
      <c r="C628" s="37">
        <f t="shared" ref="C628:AE628" si="182">+C565</f>
        <v>0</v>
      </c>
      <c r="D628" s="37">
        <f t="shared" si="182"/>
        <v>0</v>
      </c>
      <c r="E628" s="37">
        <f t="shared" si="182"/>
        <v>0</v>
      </c>
      <c r="F628" s="37">
        <f t="shared" si="182"/>
        <v>0</v>
      </c>
      <c r="G628" s="37">
        <f t="shared" si="182"/>
        <v>0</v>
      </c>
      <c r="H628" s="37">
        <f t="shared" si="182"/>
        <v>0</v>
      </c>
      <c r="I628" s="37">
        <f t="shared" si="182"/>
        <v>0</v>
      </c>
      <c r="J628" s="37">
        <f t="shared" si="182"/>
        <v>0</v>
      </c>
      <c r="K628" s="37">
        <f t="shared" si="182"/>
        <v>0</v>
      </c>
      <c r="L628" s="37">
        <f t="shared" si="182"/>
        <v>0</v>
      </c>
      <c r="M628" s="37">
        <f t="shared" si="182"/>
        <v>0</v>
      </c>
      <c r="N628" s="37">
        <f t="shared" si="182"/>
        <v>0</v>
      </c>
      <c r="O628" s="37">
        <f t="shared" si="182"/>
        <v>0</v>
      </c>
      <c r="P628" s="37">
        <f t="shared" si="182"/>
        <v>0</v>
      </c>
      <c r="Q628" s="37">
        <f t="shared" si="182"/>
        <v>0</v>
      </c>
      <c r="R628" s="37">
        <f t="shared" si="182"/>
        <v>0</v>
      </c>
      <c r="S628" s="37">
        <f t="shared" si="182"/>
        <v>0</v>
      </c>
      <c r="T628" s="37">
        <f t="shared" si="182"/>
        <v>0</v>
      </c>
      <c r="U628" s="37">
        <f t="shared" si="182"/>
        <v>0</v>
      </c>
      <c r="V628" s="37">
        <f t="shared" si="182"/>
        <v>0</v>
      </c>
      <c r="W628" s="37">
        <f t="shared" si="182"/>
        <v>0</v>
      </c>
      <c r="X628" s="37">
        <f t="shared" si="182"/>
        <v>0</v>
      </c>
      <c r="Y628" s="37">
        <f t="shared" si="182"/>
        <v>0</v>
      </c>
      <c r="Z628" s="37">
        <f t="shared" si="182"/>
        <v>0</v>
      </c>
      <c r="AA628" s="37">
        <f t="shared" si="182"/>
        <v>0</v>
      </c>
      <c r="AB628" s="37">
        <f t="shared" si="182"/>
        <v>0</v>
      </c>
      <c r="AC628" s="37">
        <f t="shared" si="182"/>
        <v>0</v>
      </c>
      <c r="AD628" s="37">
        <f t="shared" si="182"/>
        <v>0</v>
      </c>
      <c r="AE628" s="37">
        <f t="shared" si="18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3">+C568</f>
        <v>0</v>
      </c>
      <c r="D629" s="37">
        <f t="shared" si="183"/>
        <v>0</v>
      </c>
      <c r="E629" s="37">
        <f t="shared" si="183"/>
        <v>0</v>
      </c>
      <c r="F629" s="37">
        <f t="shared" si="183"/>
        <v>0</v>
      </c>
      <c r="G629" s="37">
        <f t="shared" si="183"/>
        <v>0</v>
      </c>
      <c r="H629" s="37">
        <f t="shared" si="183"/>
        <v>0</v>
      </c>
      <c r="I629" s="37">
        <f t="shared" si="183"/>
        <v>0</v>
      </c>
      <c r="J629" s="37">
        <f t="shared" si="183"/>
        <v>0</v>
      </c>
      <c r="K629" s="37">
        <f t="shared" si="183"/>
        <v>0</v>
      </c>
      <c r="L629" s="37">
        <f t="shared" si="183"/>
        <v>0</v>
      </c>
      <c r="M629" s="37">
        <f t="shared" si="183"/>
        <v>0</v>
      </c>
      <c r="N629" s="37">
        <f t="shared" si="183"/>
        <v>0</v>
      </c>
      <c r="O629" s="37">
        <f t="shared" si="183"/>
        <v>0</v>
      </c>
      <c r="P629" s="37">
        <f t="shared" si="183"/>
        <v>0</v>
      </c>
      <c r="Q629" s="37">
        <f t="shared" si="183"/>
        <v>0</v>
      </c>
      <c r="R629" s="37">
        <f t="shared" si="183"/>
        <v>0</v>
      </c>
      <c r="S629" s="37">
        <f t="shared" si="183"/>
        <v>0</v>
      </c>
      <c r="T629" s="37">
        <f t="shared" si="183"/>
        <v>0</v>
      </c>
      <c r="U629" s="37">
        <f t="shared" si="183"/>
        <v>0</v>
      </c>
      <c r="V629" s="37">
        <f t="shared" si="183"/>
        <v>0</v>
      </c>
      <c r="W629" s="37">
        <f t="shared" si="183"/>
        <v>0</v>
      </c>
      <c r="X629" s="37">
        <f t="shared" si="183"/>
        <v>0</v>
      </c>
      <c r="Y629" s="37">
        <f t="shared" si="183"/>
        <v>0</v>
      </c>
      <c r="Z629" s="37">
        <f t="shared" si="183"/>
        <v>0</v>
      </c>
      <c r="AA629" s="37">
        <f t="shared" si="183"/>
        <v>0</v>
      </c>
      <c r="AB629" s="37">
        <f t="shared" si="183"/>
        <v>0</v>
      </c>
      <c r="AC629" s="37">
        <f t="shared" si="183"/>
        <v>0</v>
      </c>
      <c r="AD629" s="37">
        <f t="shared" si="183"/>
        <v>0</v>
      </c>
      <c r="AE629" s="37">
        <f t="shared" si="18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4">+C571</f>
        <v>0</v>
      </c>
      <c r="D630" s="37">
        <f t="shared" si="184"/>
        <v>0</v>
      </c>
      <c r="E630" s="37">
        <f t="shared" si="184"/>
        <v>0</v>
      </c>
      <c r="F630" s="37">
        <f t="shared" si="184"/>
        <v>0</v>
      </c>
      <c r="G630" s="37">
        <f t="shared" si="184"/>
        <v>0</v>
      </c>
      <c r="H630" s="37">
        <f t="shared" si="184"/>
        <v>0</v>
      </c>
      <c r="I630" s="37">
        <f t="shared" si="184"/>
        <v>0</v>
      </c>
      <c r="J630" s="37">
        <f t="shared" si="184"/>
        <v>0</v>
      </c>
      <c r="K630" s="37">
        <f t="shared" si="184"/>
        <v>0</v>
      </c>
      <c r="L630" s="37">
        <f t="shared" si="184"/>
        <v>0</v>
      </c>
      <c r="M630" s="37">
        <f t="shared" si="184"/>
        <v>0</v>
      </c>
      <c r="N630" s="37">
        <f t="shared" si="184"/>
        <v>0</v>
      </c>
      <c r="O630" s="37">
        <f t="shared" si="184"/>
        <v>0</v>
      </c>
      <c r="P630" s="37">
        <f t="shared" si="184"/>
        <v>0</v>
      </c>
      <c r="Q630" s="37">
        <f t="shared" si="184"/>
        <v>0</v>
      </c>
      <c r="R630" s="37">
        <f t="shared" si="184"/>
        <v>0</v>
      </c>
      <c r="S630" s="37">
        <f t="shared" si="184"/>
        <v>0</v>
      </c>
      <c r="T630" s="37">
        <f t="shared" si="184"/>
        <v>0</v>
      </c>
      <c r="U630" s="37">
        <f t="shared" si="184"/>
        <v>0</v>
      </c>
      <c r="V630" s="37">
        <f t="shared" si="184"/>
        <v>0</v>
      </c>
      <c r="W630" s="37">
        <f t="shared" si="184"/>
        <v>0</v>
      </c>
      <c r="X630" s="37">
        <f t="shared" si="184"/>
        <v>0</v>
      </c>
      <c r="Y630" s="37">
        <f t="shared" si="184"/>
        <v>0</v>
      </c>
      <c r="Z630" s="37">
        <f t="shared" si="184"/>
        <v>0</v>
      </c>
      <c r="AA630" s="37">
        <f t="shared" si="184"/>
        <v>0</v>
      </c>
      <c r="AB630" s="37">
        <f t="shared" si="184"/>
        <v>0</v>
      </c>
      <c r="AC630" s="37">
        <f t="shared" si="184"/>
        <v>0</v>
      </c>
      <c r="AD630" s="37">
        <f t="shared" si="184"/>
        <v>0</v>
      </c>
      <c r="AE630" s="37">
        <f t="shared" si="18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5">+C634+C635+C636+C637+C638</f>
        <v>8.5143875307385708E-2</v>
      </c>
      <c r="D633" s="28">
        <f t="shared" si="185"/>
        <v>9.8493487105274807E-2</v>
      </c>
      <c r="E633" s="28">
        <f t="shared" si="185"/>
        <v>0.11459602132745896</v>
      </c>
      <c r="F633" s="28">
        <f t="shared" si="185"/>
        <v>0.12163439083512541</v>
      </c>
      <c r="G633" s="28">
        <f t="shared" si="185"/>
        <v>0.12765798639168488</v>
      </c>
      <c r="H633" s="28">
        <f t="shared" si="185"/>
        <v>0.11722630217003639</v>
      </c>
      <c r="I633" s="28">
        <f t="shared" si="185"/>
        <v>0.11023561103508822</v>
      </c>
      <c r="J633" s="28">
        <f t="shared" si="185"/>
        <v>0.12174351805773168</v>
      </c>
      <c r="K633" s="28">
        <f t="shared" si="185"/>
        <v>0.13411036882195093</v>
      </c>
      <c r="L633" s="28">
        <f t="shared" si="185"/>
        <v>0.12882488193433572</v>
      </c>
      <c r="M633" s="28">
        <f t="shared" si="185"/>
        <v>0.12261916606197884</v>
      </c>
      <c r="N633" s="28">
        <f t="shared" si="185"/>
        <v>0.36022714072770606</v>
      </c>
      <c r="O633" s="28">
        <f t="shared" si="185"/>
        <v>0.49664968036978835</v>
      </c>
      <c r="P633" s="28">
        <f t="shared" si="185"/>
        <v>0.47746655913225022</v>
      </c>
      <c r="Q633" s="28">
        <f t="shared" si="185"/>
        <v>0.43616896263874788</v>
      </c>
      <c r="R633" s="28">
        <f t="shared" si="185"/>
        <v>0.48583974262849039</v>
      </c>
      <c r="S633" s="28">
        <f t="shared" si="185"/>
        <v>0.49836052938286624</v>
      </c>
      <c r="T633" s="28">
        <f t="shared" si="185"/>
        <v>0.50177437341737963</v>
      </c>
      <c r="U633" s="28">
        <f t="shared" si="185"/>
        <v>0.50306152739005761</v>
      </c>
      <c r="V633" s="28">
        <f t="shared" si="185"/>
        <v>0.50409392857120527</v>
      </c>
      <c r="W633" s="28">
        <f t="shared" si="185"/>
        <v>0.55757989838203115</v>
      </c>
      <c r="X633" s="28">
        <f t="shared" si="185"/>
        <v>0.55481652987511587</v>
      </c>
      <c r="Y633" s="28">
        <f t="shared" si="185"/>
        <v>0.56521221449697401</v>
      </c>
      <c r="Z633" s="28">
        <f t="shared" si="185"/>
        <v>0.59847186919820294</v>
      </c>
      <c r="AA633" s="28">
        <f t="shared" si="185"/>
        <v>0.60526853294167604</v>
      </c>
      <c r="AB633" s="28">
        <f t="shared" si="185"/>
        <v>0.63491981937883302</v>
      </c>
      <c r="AC633" s="28">
        <f t="shared" si="185"/>
        <v>0.64629282526075715</v>
      </c>
      <c r="AD633" s="28">
        <f t="shared" si="185"/>
        <v>0.65873728369916085</v>
      </c>
      <c r="AE633" s="28">
        <f t="shared" si="185"/>
        <v>0.67378456440802004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6">+C578</f>
        <v>2.7E-2</v>
      </c>
      <c r="D635" s="37">
        <f t="shared" si="186"/>
        <v>2.7E-2</v>
      </c>
      <c r="E635" s="37">
        <f t="shared" si="186"/>
        <v>2.7E-2</v>
      </c>
      <c r="F635" s="37">
        <f t="shared" si="186"/>
        <v>2.7E-2</v>
      </c>
      <c r="G635" s="37">
        <f t="shared" si="186"/>
        <v>2.7E-2</v>
      </c>
      <c r="H635" s="37">
        <f t="shared" si="186"/>
        <v>2.7E-2</v>
      </c>
      <c r="I635" s="37">
        <f t="shared" si="186"/>
        <v>2.7E-2</v>
      </c>
      <c r="J635" s="37">
        <f t="shared" si="186"/>
        <v>3.0599999999999999E-2</v>
      </c>
      <c r="K635" s="37">
        <f t="shared" si="186"/>
        <v>3.0599999999999999E-2</v>
      </c>
      <c r="L635" s="37">
        <f t="shared" si="186"/>
        <v>3.0599999999999999E-2</v>
      </c>
      <c r="M635" s="37">
        <f t="shared" si="186"/>
        <v>3.2250000000000001E-2</v>
      </c>
      <c r="N635" s="37">
        <f t="shared" si="186"/>
        <v>3.2250000000000008E-2</v>
      </c>
      <c r="O635" s="37">
        <f t="shared" si="186"/>
        <v>3.2687999999999995E-2</v>
      </c>
      <c r="P635" s="37">
        <f t="shared" si="186"/>
        <v>3.2687999999999995E-2</v>
      </c>
      <c r="Q635" s="37">
        <f t="shared" si="186"/>
        <v>3.2687999999999995E-2</v>
      </c>
      <c r="R635" s="37">
        <f t="shared" si="186"/>
        <v>3.1037999999999996E-2</v>
      </c>
      <c r="S635" s="37">
        <f t="shared" ref="D635:AE636" si="187">+S578</f>
        <v>3.1957013699999988E-2</v>
      </c>
      <c r="T635" s="37">
        <f t="shared" si="187"/>
        <v>3.1957013699999988E-2</v>
      </c>
      <c r="U635" s="37">
        <f t="shared" si="187"/>
        <v>3.1957013699999995E-2</v>
      </c>
      <c r="V635" s="37">
        <f t="shared" si="187"/>
        <v>3.1957013699999995E-2</v>
      </c>
      <c r="W635" s="37">
        <f t="shared" si="187"/>
        <v>4.0180613699999999E-2</v>
      </c>
      <c r="X635" s="37">
        <f t="shared" si="187"/>
        <v>4.0051913700000004E-2</v>
      </c>
      <c r="Y635" s="37">
        <f t="shared" si="187"/>
        <v>2.6782313700000001E-2</v>
      </c>
      <c r="Z635" s="37">
        <f t="shared" si="187"/>
        <v>4.8251213700000004E-2</v>
      </c>
      <c r="AA635" s="37">
        <f t="shared" si="187"/>
        <v>3.7451936700000008E-2</v>
      </c>
      <c r="AB635" s="37">
        <f t="shared" si="187"/>
        <v>4.2417366000000012E-2</v>
      </c>
      <c r="AC635" s="37">
        <f t="shared" si="187"/>
        <v>4.3750631999999928E-2</v>
      </c>
      <c r="AD635" s="37">
        <f t="shared" si="187"/>
        <v>4.4363228999999983E-2</v>
      </c>
      <c r="AE635" s="37">
        <f t="shared" si="187"/>
        <v>5.020916999999999E-2</v>
      </c>
    </row>
    <row r="636" spans="1:31" x14ac:dyDescent="0.2">
      <c r="A636" s="9" t="s">
        <v>730</v>
      </c>
      <c r="B636" s="4" t="s">
        <v>731</v>
      </c>
      <c r="C636" s="37">
        <f t="shared" si="186"/>
        <v>8.7516495979674737E-5</v>
      </c>
      <c r="D636" s="37">
        <f t="shared" si="187"/>
        <v>9.0148592052297004E-5</v>
      </c>
      <c r="E636" s="37">
        <f t="shared" si="187"/>
        <v>9.567636772172347E-5</v>
      </c>
      <c r="F636" s="37">
        <f t="shared" si="187"/>
        <v>9.7841785577131788E-5</v>
      </c>
      <c r="G636" s="37">
        <f t="shared" si="187"/>
        <v>9.9368370862385643E-5</v>
      </c>
      <c r="H636" s="37">
        <f t="shared" si="187"/>
        <v>1.0256378690710881E-4</v>
      </c>
      <c r="I636" s="37">
        <f t="shared" si="187"/>
        <v>1.1248049886539735E-4</v>
      </c>
      <c r="J636" s="37">
        <f t="shared" si="187"/>
        <v>1.1630868365423865E-4</v>
      </c>
      <c r="K636" s="37">
        <f t="shared" si="187"/>
        <v>1.1886539310644232E-4</v>
      </c>
      <c r="L636" s="37">
        <f t="shared" si="187"/>
        <v>1.1932881495176698E-4</v>
      </c>
      <c r="M636" s="37">
        <f t="shared" si="187"/>
        <v>1.2251917245189762E-4</v>
      </c>
      <c r="N636" s="37">
        <f t="shared" si="187"/>
        <v>1.2545857337593826E-4</v>
      </c>
      <c r="O636" s="37">
        <f t="shared" si="187"/>
        <v>1.2466949258837303E-4</v>
      </c>
      <c r="P636" s="37">
        <f t="shared" si="187"/>
        <v>1.2825863245555149E-4</v>
      </c>
      <c r="Q636" s="37">
        <f t="shared" si="187"/>
        <v>1.3685040107562851E-4</v>
      </c>
      <c r="R636" s="37">
        <f t="shared" si="187"/>
        <v>1.4636340726045428E-4</v>
      </c>
      <c r="S636" s="37">
        <f t="shared" si="187"/>
        <v>1.5312271095870405E-4</v>
      </c>
      <c r="T636" s="37">
        <f t="shared" si="187"/>
        <v>1.6003412429668244E-4</v>
      </c>
      <c r="U636" s="37">
        <f t="shared" si="187"/>
        <v>1.6435173350511605E-4</v>
      </c>
      <c r="V636" s="37">
        <f t="shared" si="187"/>
        <v>1.7469232755069295E-4</v>
      </c>
      <c r="W636" s="37">
        <f t="shared" si="187"/>
        <v>1.8625526594685492E-4</v>
      </c>
      <c r="X636" s="37">
        <f t="shared" si="187"/>
        <v>2.0158547655707386E-4</v>
      </c>
      <c r="Y636" s="37">
        <f t="shared" si="187"/>
        <v>2.1633305900176173E-4</v>
      </c>
      <c r="Z636" s="37">
        <f t="shared" si="187"/>
        <v>2.2585937301522517E-4</v>
      </c>
      <c r="AA636" s="37">
        <f t="shared" si="187"/>
        <v>2.3677073402359551E-4</v>
      </c>
      <c r="AB636" s="37">
        <f t="shared" si="187"/>
        <v>2.5002055165329574E-4</v>
      </c>
      <c r="AC636" s="37">
        <f t="shared" si="187"/>
        <v>1.9619226956825773E-4</v>
      </c>
      <c r="AD636" s="37">
        <f t="shared" si="187"/>
        <v>2.4189938751952698E-4</v>
      </c>
      <c r="AE636" s="37">
        <f t="shared" si="187"/>
        <v>2.5906046813474481E-4</v>
      </c>
    </row>
    <row r="637" spans="1:31" x14ac:dyDescent="0.2">
      <c r="A637" s="9" t="s">
        <v>736</v>
      </c>
      <c r="B637" s="4" t="s">
        <v>737</v>
      </c>
      <c r="C637" s="37">
        <f>+C580</f>
        <v>5.8056358811406028E-2</v>
      </c>
      <c r="D637" s="37">
        <f t="shared" ref="D637:AE637" si="188">+D580</f>
        <v>7.1403338513222503E-2</v>
      </c>
      <c r="E637" s="37">
        <f t="shared" si="188"/>
        <v>8.7500344959737228E-2</v>
      </c>
      <c r="F637" s="37">
        <f t="shared" si="188"/>
        <v>9.453654904954828E-2</v>
      </c>
      <c r="G637" s="37">
        <f t="shared" si="188"/>
        <v>0.10055861802082249</v>
      </c>
      <c r="H637" s="37">
        <f t="shared" si="188"/>
        <v>9.0123738383129287E-2</v>
      </c>
      <c r="I637" s="37">
        <f t="shared" si="188"/>
        <v>8.312313053622282E-2</v>
      </c>
      <c r="J637" s="37">
        <f t="shared" si="188"/>
        <v>9.1027209374077434E-2</v>
      </c>
      <c r="K637" s="37">
        <f t="shared" si="188"/>
        <v>0.1033915034288445</v>
      </c>
      <c r="L637" s="37">
        <f t="shared" si="188"/>
        <v>9.8105553119383945E-2</v>
      </c>
      <c r="M637" s="37">
        <f t="shared" si="188"/>
        <v>9.0246646889526952E-2</v>
      </c>
      <c r="N637" s="37">
        <f t="shared" si="188"/>
        <v>0.32785168215433014</v>
      </c>
      <c r="O637" s="37">
        <f t="shared" si="188"/>
        <v>0.46383701087719997</v>
      </c>
      <c r="P637" s="37">
        <f t="shared" si="188"/>
        <v>0.4446503004997947</v>
      </c>
      <c r="Q637" s="37">
        <f t="shared" si="188"/>
        <v>0.40334411223767225</v>
      </c>
      <c r="R637" s="37">
        <f t="shared" si="188"/>
        <v>0.45465537922122995</v>
      </c>
      <c r="S637" s="37">
        <f t="shared" si="188"/>
        <v>0.46625039297190757</v>
      </c>
      <c r="T637" s="37">
        <f t="shared" si="188"/>
        <v>0.46965732559308299</v>
      </c>
      <c r="U637" s="37">
        <f t="shared" si="188"/>
        <v>0.47094016195655247</v>
      </c>
      <c r="V637" s="37">
        <f t="shared" si="188"/>
        <v>0.47196222254365461</v>
      </c>
      <c r="W637" s="37">
        <f t="shared" si="188"/>
        <v>0.51721302941608427</v>
      </c>
      <c r="X637" s="37">
        <f t="shared" si="188"/>
        <v>0.5145630306985588</v>
      </c>
      <c r="Y637" s="37">
        <f t="shared" si="188"/>
        <v>0.53821356773797224</v>
      </c>
      <c r="Z637" s="37">
        <f t="shared" si="188"/>
        <v>0.54999479612518776</v>
      </c>
      <c r="AA637" s="37">
        <f t="shared" si="188"/>
        <v>0.5675798255076524</v>
      </c>
      <c r="AB637" s="37">
        <f t="shared" si="188"/>
        <v>0.59225243282717976</v>
      </c>
      <c r="AC637" s="37">
        <f t="shared" si="188"/>
        <v>0.60234600099118896</v>
      </c>
      <c r="AD637" s="37">
        <f t="shared" si="188"/>
        <v>0.61413215531164134</v>
      </c>
      <c r="AE637" s="37">
        <f t="shared" si="188"/>
        <v>0.62331633393988528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89">+C642+C643</f>
        <v>0</v>
      </c>
      <c r="D641" s="21">
        <f t="shared" si="189"/>
        <v>0</v>
      </c>
      <c r="E641" s="21">
        <f t="shared" si="189"/>
        <v>0</v>
      </c>
      <c r="F641" s="21">
        <f t="shared" si="189"/>
        <v>0</v>
      </c>
      <c r="G641" s="21">
        <f t="shared" si="189"/>
        <v>0</v>
      </c>
      <c r="H641" s="21">
        <f t="shared" si="189"/>
        <v>0</v>
      </c>
      <c r="I641" s="21">
        <f t="shared" si="189"/>
        <v>0</v>
      </c>
      <c r="J641" s="21">
        <f t="shared" si="189"/>
        <v>0</v>
      </c>
      <c r="K641" s="21">
        <f t="shared" si="189"/>
        <v>0</v>
      </c>
      <c r="L641" s="21">
        <f t="shared" si="189"/>
        <v>0</v>
      </c>
      <c r="M641" s="21">
        <f t="shared" si="189"/>
        <v>0</v>
      </c>
      <c r="N641" s="21">
        <f t="shared" si="189"/>
        <v>0</v>
      </c>
      <c r="O641" s="21">
        <f t="shared" si="189"/>
        <v>0</v>
      </c>
      <c r="P641" s="21">
        <f t="shared" si="189"/>
        <v>0</v>
      </c>
      <c r="Q641" s="21">
        <f t="shared" si="189"/>
        <v>0</v>
      </c>
      <c r="R641" s="21">
        <f t="shared" si="189"/>
        <v>0</v>
      </c>
      <c r="S641" s="21">
        <f t="shared" si="189"/>
        <v>0</v>
      </c>
      <c r="T641" s="21">
        <f t="shared" si="189"/>
        <v>0</v>
      </c>
      <c r="U641" s="21">
        <f t="shared" si="189"/>
        <v>0</v>
      </c>
      <c r="V641" s="21">
        <f t="shared" si="189"/>
        <v>0</v>
      </c>
      <c r="W641" s="21">
        <f t="shared" si="189"/>
        <v>0</v>
      </c>
      <c r="X641" s="21">
        <f t="shared" si="189"/>
        <v>0</v>
      </c>
      <c r="Y641" s="21">
        <f t="shared" si="189"/>
        <v>0</v>
      </c>
      <c r="Z641" s="21">
        <f t="shared" si="189"/>
        <v>0</v>
      </c>
      <c r="AA641" s="21">
        <f t="shared" si="189"/>
        <v>0</v>
      </c>
      <c r="AB641" s="21">
        <f t="shared" si="189"/>
        <v>0</v>
      </c>
      <c r="AC641" s="21">
        <f t="shared" si="189"/>
        <v>0</v>
      </c>
      <c r="AD641" s="21">
        <f t="shared" si="189"/>
        <v>0</v>
      </c>
      <c r="AE641" s="21">
        <f t="shared" si="189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0">+C585</f>
        <v>0</v>
      </c>
      <c r="D642" s="37">
        <f t="shared" si="190"/>
        <v>0</v>
      </c>
      <c r="E642" s="37">
        <f t="shared" si="190"/>
        <v>0</v>
      </c>
      <c r="F642" s="37">
        <f t="shared" si="190"/>
        <v>0</v>
      </c>
      <c r="G642" s="37">
        <f t="shared" si="190"/>
        <v>0</v>
      </c>
      <c r="H642" s="37">
        <f t="shared" si="190"/>
        <v>0</v>
      </c>
      <c r="I642" s="37">
        <f t="shared" si="190"/>
        <v>0</v>
      </c>
      <c r="J642" s="37">
        <f t="shared" si="190"/>
        <v>0</v>
      </c>
      <c r="K642" s="37">
        <f t="shared" si="190"/>
        <v>0</v>
      </c>
      <c r="L642" s="37">
        <f t="shared" si="190"/>
        <v>0</v>
      </c>
      <c r="M642" s="37">
        <f t="shared" si="190"/>
        <v>0</v>
      </c>
      <c r="N642" s="37">
        <f t="shared" si="190"/>
        <v>0</v>
      </c>
      <c r="O642" s="37">
        <f t="shared" si="190"/>
        <v>0</v>
      </c>
      <c r="P642" s="37">
        <f t="shared" si="190"/>
        <v>0</v>
      </c>
      <c r="Q642" s="37">
        <f t="shared" si="190"/>
        <v>0</v>
      </c>
      <c r="R642" s="37">
        <f t="shared" si="190"/>
        <v>0</v>
      </c>
      <c r="S642" s="37">
        <f t="shared" ref="D642:AE644" si="191">+S585</f>
        <v>0</v>
      </c>
      <c r="T642" s="37">
        <f t="shared" si="191"/>
        <v>0</v>
      </c>
      <c r="U642" s="37">
        <f t="shared" si="191"/>
        <v>0</v>
      </c>
      <c r="V642" s="37">
        <f t="shared" si="191"/>
        <v>0</v>
      </c>
      <c r="W642" s="37">
        <f t="shared" si="191"/>
        <v>0</v>
      </c>
      <c r="X642" s="37">
        <f t="shared" si="191"/>
        <v>0</v>
      </c>
      <c r="Y642" s="37">
        <f t="shared" si="191"/>
        <v>0</v>
      </c>
      <c r="Z642" s="37">
        <f t="shared" si="191"/>
        <v>0</v>
      </c>
      <c r="AA642" s="37">
        <f t="shared" si="191"/>
        <v>0</v>
      </c>
      <c r="AB642" s="37">
        <f t="shared" si="191"/>
        <v>0</v>
      </c>
      <c r="AC642" s="37">
        <f t="shared" si="191"/>
        <v>0</v>
      </c>
      <c r="AD642" s="37">
        <f t="shared" si="191"/>
        <v>0</v>
      </c>
      <c r="AE642" s="37">
        <f t="shared" si="191"/>
        <v>0</v>
      </c>
    </row>
    <row r="643" spans="1:31" x14ac:dyDescent="0.2">
      <c r="A643" s="9" t="s">
        <v>224</v>
      </c>
      <c r="B643" s="4" t="s">
        <v>225</v>
      </c>
      <c r="C643" s="37">
        <f t="shared" si="190"/>
        <v>0</v>
      </c>
      <c r="D643" s="37">
        <f t="shared" si="191"/>
        <v>0</v>
      </c>
      <c r="E643" s="37">
        <f t="shared" si="191"/>
        <v>0</v>
      </c>
      <c r="F643" s="37">
        <f t="shared" si="191"/>
        <v>0</v>
      </c>
      <c r="G643" s="37">
        <f t="shared" si="191"/>
        <v>0</v>
      </c>
      <c r="H643" s="37">
        <f t="shared" si="191"/>
        <v>0</v>
      </c>
      <c r="I643" s="37">
        <f t="shared" si="191"/>
        <v>0</v>
      </c>
      <c r="J643" s="37">
        <f t="shared" si="191"/>
        <v>0</v>
      </c>
      <c r="K643" s="37">
        <f t="shared" si="191"/>
        <v>0</v>
      </c>
      <c r="L643" s="37">
        <f t="shared" si="191"/>
        <v>0</v>
      </c>
      <c r="M643" s="37">
        <f t="shared" si="191"/>
        <v>0</v>
      </c>
      <c r="N643" s="37">
        <f t="shared" si="191"/>
        <v>0</v>
      </c>
      <c r="O643" s="37">
        <f t="shared" si="191"/>
        <v>0</v>
      </c>
      <c r="P643" s="37">
        <f t="shared" si="191"/>
        <v>0</v>
      </c>
      <c r="Q643" s="37">
        <f t="shared" si="191"/>
        <v>0</v>
      </c>
      <c r="R643" s="37">
        <f t="shared" si="191"/>
        <v>0</v>
      </c>
      <c r="S643" s="37">
        <f t="shared" si="191"/>
        <v>0</v>
      </c>
      <c r="T643" s="37">
        <f t="shared" si="191"/>
        <v>0</v>
      </c>
      <c r="U643" s="37">
        <f t="shared" si="191"/>
        <v>0</v>
      </c>
      <c r="V643" s="37">
        <f t="shared" si="191"/>
        <v>0</v>
      </c>
      <c r="W643" s="37">
        <f t="shared" si="191"/>
        <v>0</v>
      </c>
      <c r="X643" s="37">
        <f t="shared" si="191"/>
        <v>0</v>
      </c>
      <c r="Y643" s="37">
        <f t="shared" si="191"/>
        <v>0</v>
      </c>
      <c r="Z643" s="37">
        <f t="shared" si="191"/>
        <v>0</v>
      </c>
      <c r="AA643" s="37">
        <f t="shared" si="191"/>
        <v>0</v>
      </c>
      <c r="AB643" s="37">
        <f t="shared" si="191"/>
        <v>0</v>
      </c>
      <c r="AC643" s="37">
        <f t="shared" si="191"/>
        <v>0</v>
      </c>
      <c r="AD643" s="37">
        <f t="shared" si="191"/>
        <v>0</v>
      </c>
      <c r="AE643" s="37">
        <f t="shared" si="191"/>
        <v>0</v>
      </c>
    </row>
    <row r="644" spans="1:31" x14ac:dyDescent="0.2">
      <c r="A644" s="9" t="s">
        <v>226</v>
      </c>
      <c r="B644" s="4" t="s">
        <v>141</v>
      </c>
      <c r="C644" s="37">
        <f t="shared" si="190"/>
        <v>0</v>
      </c>
      <c r="D644" s="37">
        <f t="shared" si="191"/>
        <v>0</v>
      </c>
      <c r="E644" s="37">
        <f t="shared" si="191"/>
        <v>0</v>
      </c>
      <c r="F644" s="37">
        <f t="shared" si="191"/>
        <v>0</v>
      </c>
      <c r="G644" s="37">
        <f t="shared" si="191"/>
        <v>0</v>
      </c>
      <c r="H644" s="37">
        <f t="shared" si="191"/>
        <v>0</v>
      </c>
      <c r="I644" s="37">
        <f t="shared" si="191"/>
        <v>0</v>
      </c>
      <c r="J644" s="37">
        <f t="shared" si="191"/>
        <v>0</v>
      </c>
      <c r="K644" s="37">
        <f t="shared" si="191"/>
        <v>0</v>
      </c>
      <c r="L644" s="37">
        <f t="shared" si="191"/>
        <v>0</v>
      </c>
      <c r="M644" s="37">
        <f t="shared" si="191"/>
        <v>0</v>
      </c>
      <c r="N644" s="37">
        <f t="shared" si="191"/>
        <v>0</v>
      </c>
      <c r="O644" s="37">
        <f t="shared" si="191"/>
        <v>0</v>
      </c>
      <c r="P644" s="37">
        <f t="shared" si="191"/>
        <v>0</v>
      </c>
      <c r="Q644" s="37">
        <f t="shared" si="191"/>
        <v>0</v>
      </c>
      <c r="R644" s="37">
        <f t="shared" si="191"/>
        <v>0</v>
      </c>
      <c r="S644" s="37">
        <f t="shared" si="191"/>
        <v>0</v>
      </c>
      <c r="T644" s="37">
        <f t="shared" si="191"/>
        <v>0</v>
      </c>
      <c r="U644" s="37">
        <f t="shared" si="191"/>
        <v>0</v>
      </c>
      <c r="V644" s="37">
        <f t="shared" si="191"/>
        <v>0</v>
      </c>
      <c r="W644" s="37">
        <f t="shared" si="191"/>
        <v>0</v>
      </c>
      <c r="X644" s="37">
        <f t="shared" si="191"/>
        <v>0</v>
      </c>
      <c r="Y644" s="37">
        <f t="shared" si="191"/>
        <v>0</v>
      </c>
      <c r="Z644" s="37">
        <f t="shared" si="191"/>
        <v>0</v>
      </c>
      <c r="AA644" s="37">
        <f t="shared" si="191"/>
        <v>0</v>
      </c>
      <c r="AB644" s="37">
        <f t="shared" si="191"/>
        <v>0</v>
      </c>
      <c r="AC644" s="37">
        <f t="shared" si="191"/>
        <v>0</v>
      </c>
      <c r="AD644" s="37">
        <f t="shared" si="191"/>
        <v>0</v>
      </c>
      <c r="AE644" s="37">
        <f t="shared" si="191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2">+C656-C4</f>
        <v>0</v>
      </c>
      <c r="D654" s="70">
        <f t="shared" si="192"/>
        <v>0</v>
      </c>
      <c r="E654" s="70">
        <f t="shared" si="192"/>
        <v>0</v>
      </c>
      <c r="F654" s="70">
        <f t="shared" si="192"/>
        <v>0</v>
      </c>
      <c r="G654" s="70">
        <f t="shared" si="192"/>
        <v>0</v>
      </c>
      <c r="H654" s="70">
        <f t="shared" si="192"/>
        <v>0</v>
      </c>
      <c r="I654" s="70">
        <f t="shared" si="192"/>
        <v>0</v>
      </c>
      <c r="J654" s="70">
        <f t="shared" si="192"/>
        <v>0</v>
      </c>
      <c r="K654" s="70">
        <f t="shared" si="192"/>
        <v>0</v>
      </c>
      <c r="L654" s="70">
        <f t="shared" si="192"/>
        <v>0</v>
      </c>
      <c r="M654" s="70">
        <f t="shared" si="192"/>
        <v>0</v>
      </c>
      <c r="N654" s="70">
        <f t="shared" si="192"/>
        <v>0</v>
      </c>
      <c r="O654" s="70">
        <f t="shared" si="192"/>
        <v>0</v>
      </c>
      <c r="P654" s="70">
        <f t="shared" si="192"/>
        <v>0</v>
      </c>
      <c r="Q654" s="70">
        <f t="shared" si="192"/>
        <v>0</v>
      </c>
      <c r="R654" s="70">
        <f t="shared" si="192"/>
        <v>0</v>
      </c>
      <c r="S654" s="70">
        <f t="shared" si="192"/>
        <v>0</v>
      </c>
      <c r="T654" s="70">
        <f t="shared" si="192"/>
        <v>0</v>
      </c>
      <c r="U654" s="70">
        <f t="shared" si="192"/>
        <v>0</v>
      </c>
      <c r="V654" s="70">
        <f t="shared" si="192"/>
        <v>0</v>
      </c>
      <c r="W654" s="70">
        <f t="shared" si="192"/>
        <v>0</v>
      </c>
      <c r="X654" s="70">
        <f t="shared" si="192"/>
        <v>0</v>
      </c>
      <c r="Y654" s="70">
        <f t="shared" si="192"/>
        <v>0</v>
      </c>
      <c r="Z654" s="70">
        <f t="shared" si="192"/>
        <v>0</v>
      </c>
      <c r="AA654" s="70">
        <f t="shared" si="192"/>
        <v>0</v>
      </c>
      <c r="AB654" s="70">
        <f t="shared" si="192"/>
        <v>0</v>
      </c>
      <c r="AC654" s="70">
        <f t="shared" si="192"/>
        <v>0</v>
      </c>
      <c r="AD654" s="70">
        <f t="shared" si="192"/>
        <v>0</v>
      </c>
      <c r="AE654" s="70">
        <f t="shared" si="192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3">+C657+C658+C659+C660+C661</f>
        <v>1.2945657531343369</v>
      </c>
      <c r="D656" s="28">
        <f t="shared" si="193"/>
        <v>1.3526762152410239</v>
      </c>
      <c r="E656" s="28">
        <f t="shared" si="193"/>
        <v>1.4314144635241539</v>
      </c>
      <c r="F656" s="28">
        <f t="shared" si="193"/>
        <v>1.507604792061886</v>
      </c>
      <c r="G656" s="28">
        <f t="shared" si="193"/>
        <v>1.5886728319252588</v>
      </c>
      <c r="H656" s="28">
        <f t="shared" si="193"/>
        <v>1.6526255352107615</v>
      </c>
      <c r="I656" s="28">
        <f t="shared" si="193"/>
        <v>1.7077279532995673</v>
      </c>
      <c r="J656" s="28">
        <f t="shared" si="193"/>
        <v>1.7794054091400167</v>
      </c>
      <c r="K656" s="28">
        <f t="shared" si="193"/>
        <v>1.7937321191276667</v>
      </c>
      <c r="L656" s="28">
        <f t="shared" si="193"/>
        <v>1.8580089059242946</v>
      </c>
      <c r="M656" s="28">
        <f t="shared" si="193"/>
        <v>1.8286733766914354</v>
      </c>
      <c r="N656" s="28">
        <f t="shared" si="193"/>
        <v>2.112502853319028</v>
      </c>
      <c r="O656" s="28">
        <f t="shared" si="193"/>
        <v>2.3068357111015976</v>
      </c>
      <c r="P656" s="28">
        <f t="shared" si="193"/>
        <v>2.2556859296701255</v>
      </c>
      <c r="Q656" s="28">
        <f t="shared" si="193"/>
        <v>2.3274049219448987</v>
      </c>
      <c r="R656" s="28">
        <f t="shared" si="193"/>
        <v>2.3986072396460347</v>
      </c>
      <c r="S656" s="28">
        <f t="shared" si="193"/>
        <v>2.467093768446587</v>
      </c>
      <c r="T656" s="28">
        <f t="shared" si="193"/>
        <v>2.5986385567367236</v>
      </c>
      <c r="U656" s="28">
        <f t="shared" si="193"/>
        <v>2.6375070107136973</v>
      </c>
      <c r="V656" s="28">
        <f t="shared" si="193"/>
        <v>2.6586277572668746</v>
      </c>
      <c r="W656" s="28">
        <f t="shared" si="193"/>
        <v>2.7430559898278393</v>
      </c>
      <c r="X656" s="28">
        <f t="shared" si="193"/>
        <v>2.6314226507624983</v>
      </c>
      <c r="Y656" s="28">
        <f t="shared" si="193"/>
        <v>2.6440548969489486</v>
      </c>
      <c r="Z656" s="28">
        <f t="shared" si="193"/>
        <v>2.7030220301773307</v>
      </c>
      <c r="AA656" s="28">
        <f t="shared" si="193"/>
        <v>2.7379891282787598</v>
      </c>
      <c r="AB656" s="28">
        <f t="shared" si="193"/>
        <v>2.7925221921530756</v>
      </c>
      <c r="AC656" s="28">
        <f t="shared" si="193"/>
        <v>2.8645947066193873</v>
      </c>
      <c r="AD656" s="28">
        <f t="shared" si="193"/>
        <v>3.0151644895853842</v>
      </c>
      <c r="AE656" s="28">
        <f t="shared" si="193"/>
        <v>2.9803695893765987</v>
      </c>
    </row>
    <row r="657" spans="1:31" x14ac:dyDescent="0.2">
      <c r="A657" s="6" t="s">
        <v>19</v>
      </c>
      <c r="B657" s="7" t="s">
        <v>20</v>
      </c>
      <c r="C657" s="28">
        <f t="shared" ref="C657:AE657" si="194">+C600</f>
        <v>0.27402255236116146</v>
      </c>
      <c r="D657" s="28">
        <f t="shared" si="194"/>
        <v>0.28251296245973029</v>
      </c>
      <c r="E657" s="28">
        <f t="shared" si="194"/>
        <v>0.31141385354734602</v>
      </c>
      <c r="F657" s="28">
        <f t="shared" si="194"/>
        <v>0.33150495798775914</v>
      </c>
      <c r="G657" s="28">
        <f t="shared" si="194"/>
        <v>0.35358145451266104</v>
      </c>
      <c r="H657" s="28">
        <f t="shared" si="194"/>
        <v>0.39757653756909372</v>
      </c>
      <c r="I657" s="28">
        <f t="shared" si="194"/>
        <v>0.4354506660143706</v>
      </c>
      <c r="J657" s="28">
        <f t="shared" si="194"/>
        <v>0.44630992706355643</v>
      </c>
      <c r="K657" s="28">
        <f t="shared" si="194"/>
        <v>0.45957777881512774</v>
      </c>
      <c r="L657" s="28">
        <f t="shared" si="194"/>
        <v>0.48802246483431616</v>
      </c>
      <c r="M657" s="28">
        <f t="shared" si="194"/>
        <v>0.5059276506307907</v>
      </c>
      <c r="N657" s="28">
        <f t="shared" si="194"/>
        <v>0.49754367092910412</v>
      </c>
      <c r="O657" s="28">
        <f t="shared" si="194"/>
        <v>0.50547435600792789</v>
      </c>
      <c r="P657" s="28">
        <f t="shared" si="194"/>
        <v>0.50715626127599089</v>
      </c>
      <c r="Q657" s="28">
        <f t="shared" si="194"/>
        <v>0.52395836272960949</v>
      </c>
      <c r="R657" s="28">
        <f t="shared" si="194"/>
        <v>0.54907131867007497</v>
      </c>
      <c r="S657" s="28">
        <f t="shared" si="194"/>
        <v>0.54225874273325081</v>
      </c>
      <c r="T657" s="28">
        <f t="shared" si="194"/>
        <v>0.5944851570528138</v>
      </c>
      <c r="U657" s="28">
        <f t="shared" si="194"/>
        <v>0.61457410936811996</v>
      </c>
      <c r="V657" s="28">
        <f t="shared" si="194"/>
        <v>0.62257427310148683</v>
      </c>
      <c r="W657" s="28">
        <f t="shared" si="194"/>
        <v>0.65938479748750778</v>
      </c>
      <c r="X657" s="28">
        <f t="shared" si="194"/>
        <v>0.6710919742690733</v>
      </c>
      <c r="Y657" s="28">
        <f t="shared" si="194"/>
        <v>0.69215653885512041</v>
      </c>
      <c r="Z657" s="28">
        <f t="shared" si="194"/>
        <v>0.73180798915557232</v>
      </c>
      <c r="AA657" s="28">
        <f t="shared" si="194"/>
        <v>0.74295543013279208</v>
      </c>
      <c r="AB657" s="28">
        <f t="shared" si="194"/>
        <v>0.78961011346457266</v>
      </c>
      <c r="AC657" s="28">
        <f t="shared" si="194"/>
        <v>0.81843979016353885</v>
      </c>
      <c r="AD657" s="28">
        <f t="shared" si="194"/>
        <v>0.84610792958260894</v>
      </c>
      <c r="AE657" s="28">
        <f t="shared" si="194"/>
        <v>0.85114856081289314</v>
      </c>
    </row>
    <row r="658" spans="1:31" x14ac:dyDescent="0.2">
      <c r="A658" s="12" t="s">
        <v>248</v>
      </c>
      <c r="B658" s="7" t="s">
        <v>249</v>
      </c>
      <c r="C658" s="28">
        <f t="shared" ref="C658:AE658" si="195">+C604</f>
        <v>8.6189190486777819E-4</v>
      </c>
      <c r="D658" s="28">
        <f t="shared" si="195"/>
        <v>8.618919048677783E-4</v>
      </c>
      <c r="E658" s="28">
        <f t="shared" si="195"/>
        <v>8.618919048677783E-4</v>
      </c>
      <c r="F658" s="28">
        <f t="shared" si="195"/>
        <v>8.6189190486777808E-4</v>
      </c>
      <c r="G658" s="28">
        <f t="shared" si="195"/>
        <v>8.618919048677783E-4</v>
      </c>
      <c r="H658" s="28">
        <f t="shared" si="195"/>
        <v>8.6189190486777808E-4</v>
      </c>
      <c r="I658" s="28">
        <f t="shared" si="195"/>
        <v>8.6189190486777819E-4</v>
      </c>
      <c r="J658" s="28">
        <f t="shared" si="195"/>
        <v>8.6189190486777808E-4</v>
      </c>
      <c r="K658" s="28">
        <f t="shared" si="195"/>
        <v>8.6189190486777808E-4</v>
      </c>
      <c r="L658" s="28">
        <f t="shared" si="195"/>
        <v>8.6189190486777819E-4</v>
      </c>
      <c r="M658" s="28">
        <f t="shared" si="195"/>
        <v>8.6189190486777819E-4</v>
      </c>
      <c r="N658" s="28">
        <f t="shared" si="195"/>
        <v>8.6189190486777819E-4</v>
      </c>
      <c r="O658" s="28">
        <f t="shared" si="195"/>
        <v>8.6189190486777819E-4</v>
      </c>
      <c r="P658" s="28">
        <f t="shared" si="195"/>
        <v>8.6293415940517839E-4</v>
      </c>
      <c r="Q658" s="28">
        <f t="shared" si="195"/>
        <v>8.6397102051044301E-4</v>
      </c>
      <c r="R658" s="28">
        <f t="shared" si="195"/>
        <v>8.6479276281336268E-4</v>
      </c>
      <c r="S658" s="28">
        <f t="shared" si="195"/>
        <v>8.6561325274558173E-4</v>
      </c>
      <c r="T658" s="28">
        <f t="shared" si="195"/>
        <v>8.6638726422877919E-4</v>
      </c>
      <c r="U658" s="28">
        <f t="shared" si="195"/>
        <v>8.6709910574489936E-4</v>
      </c>
      <c r="V658" s="28">
        <f t="shared" si="195"/>
        <v>8.6752079168233437E-4</v>
      </c>
      <c r="W658" s="28">
        <f t="shared" si="195"/>
        <v>8.6780863018186022E-4</v>
      </c>
      <c r="X658" s="28">
        <f t="shared" si="195"/>
        <v>8.6819749840597146E-4</v>
      </c>
      <c r="Y658" s="28">
        <f t="shared" si="195"/>
        <v>7.2474404924662613E-4</v>
      </c>
      <c r="Z658" s="28">
        <f t="shared" si="195"/>
        <v>5.8064741188128017E-4</v>
      </c>
      <c r="AA658" s="28">
        <f t="shared" si="195"/>
        <v>6.1748309145803293E-4</v>
      </c>
      <c r="AB658" s="28">
        <f t="shared" si="195"/>
        <v>6.5458118058013234E-4</v>
      </c>
      <c r="AC658" s="28">
        <f t="shared" si="195"/>
        <v>5.3040084385984462E-4</v>
      </c>
      <c r="AD658" s="28">
        <f t="shared" si="195"/>
        <v>4.3490916729985662E-4</v>
      </c>
      <c r="AE658" s="28">
        <f t="shared" si="195"/>
        <v>3.3938644892973394E-4</v>
      </c>
    </row>
    <row r="659" spans="1:31" x14ac:dyDescent="0.2">
      <c r="A659" s="12" t="s">
        <v>390</v>
      </c>
      <c r="B659" s="7" t="s">
        <v>391</v>
      </c>
      <c r="C659" s="28">
        <f t="shared" ref="C659:AE659" si="196">+C613</f>
        <v>0.93252301210585165</v>
      </c>
      <c r="D659" s="28">
        <f t="shared" si="196"/>
        <v>0.96204047702802753</v>
      </c>
      <c r="E659" s="28">
        <f t="shared" si="196"/>
        <v>0.99644691623371273</v>
      </c>
      <c r="F659" s="28">
        <f t="shared" si="196"/>
        <v>1.0451400067623098</v>
      </c>
      <c r="G659" s="28">
        <f t="shared" si="196"/>
        <v>1.0893478928991889</v>
      </c>
      <c r="H659" s="28">
        <f t="shared" si="196"/>
        <v>1.1336552020866699</v>
      </c>
      <c r="I659" s="28">
        <f t="shared" si="196"/>
        <v>1.1591962435377554</v>
      </c>
      <c r="J659" s="28">
        <f t="shared" si="196"/>
        <v>1.2075844099019626</v>
      </c>
      <c r="K659" s="28">
        <f t="shared" si="196"/>
        <v>1.1971003991894893</v>
      </c>
      <c r="L659" s="28">
        <f t="shared" si="196"/>
        <v>1.2347860956995218</v>
      </c>
      <c r="M659" s="28">
        <f t="shared" si="196"/>
        <v>1.1955369261262812</v>
      </c>
      <c r="N659" s="28">
        <f t="shared" si="196"/>
        <v>1.250264385645103</v>
      </c>
      <c r="O659" s="28">
        <f t="shared" si="196"/>
        <v>1.2989138772633855</v>
      </c>
      <c r="P659" s="28">
        <f t="shared" si="196"/>
        <v>1.25688679489854</v>
      </c>
      <c r="Q659" s="28">
        <f t="shared" si="196"/>
        <v>1.3578872333707936</v>
      </c>
      <c r="R659" s="28">
        <f t="shared" si="196"/>
        <v>1.3543139342701052</v>
      </c>
      <c r="S659" s="28">
        <f t="shared" si="196"/>
        <v>1.4225648336772727</v>
      </c>
      <c r="T659" s="28">
        <f t="shared" si="196"/>
        <v>1.4979366569546828</v>
      </c>
      <c r="U659" s="28">
        <f t="shared" si="196"/>
        <v>1.5169211894334904</v>
      </c>
      <c r="V659" s="28">
        <f t="shared" si="196"/>
        <v>1.5148793171881565</v>
      </c>
      <c r="W659" s="28">
        <f t="shared" si="196"/>
        <v>1.5062291053838968</v>
      </c>
      <c r="X659" s="28">
        <f t="shared" si="196"/>
        <v>1.3952861464335455</v>
      </c>
      <c r="Y659" s="28">
        <f t="shared" si="196"/>
        <v>1.3842963379866238</v>
      </c>
      <c r="Z659" s="28">
        <f t="shared" si="196"/>
        <v>1.370836545240997</v>
      </c>
      <c r="AA659" s="28">
        <f t="shared" si="196"/>
        <v>1.3427482529567982</v>
      </c>
      <c r="AB659" s="28">
        <f t="shared" si="196"/>
        <v>1.3634313940529901</v>
      </c>
      <c r="AC659" s="28">
        <f t="shared" si="196"/>
        <v>1.3958741910320163</v>
      </c>
      <c r="AD659" s="28">
        <f t="shared" si="196"/>
        <v>1.4121700932565207</v>
      </c>
      <c r="AE659" s="28">
        <f t="shared" si="196"/>
        <v>1.4512905742269295</v>
      </c>
    </row>
    <row r="660" spans="1:31" x14ac:dyDescent="0.2">
      <c r="A660" s="12" t="s">
        <v>548</v>
      </c>
      <c r="B660" s="7" t="s">
        <v>804</v>
      </c>
      <c r="C660" s="28">
        <f t="shared" ref="C660:AE660" si="197">+C624</f>
        <v>2.0144214550703006E-3</v>
      </c>
      <c r="D660" s="28">
        <f t="shared" si="197"/>
        <v>8.7673967431234484E-3</v>
      </c>
      <c r="E660" s="28">
        <f t="shared" si="197"/>
        <v>8.0957805107683307E-3</v>
      </c>
      <c r="F660" s="28">
        <f t="shared" si="197"/>
        <v>8.4635445718238556E-3</v>
      </c>
      <c r="G660" s="28">
        <f t="shared" si="197"/>
        <v>1.7223606216856327E-2</v>
      </c>
      <c r="H660" s="28">
        <f t="shared" si="197"/>
        <v>3.3056014800935283E-3</v>
      </c>
      <c r="I660" s="28">
        <f t="shared" si="197"/>
        <v>1.9835408074853171E-3</v>
      </c>
      <c r="J660" s="28">
        <f t="shared" si="197"/>
        <v>2.9056622118981126E-3</v>
      </c>
      <c r="K660" s="28">
        <f t="shared" si="197"/>
        <v>2.0816803962308296E-3</v>
      </c>
      <c r="L660" s="28">
        <f t="shared" si="197"/>
        <v>5.5135715512531968E-3</v>
      </c>
      <c r="M660" s="28">
        <f t="shared" si="197"/>
        <v>3.727741967516858E-3</v>
      </c>
      <c r="N660" s="28">
        <f t="shared" si="197"/>
        <v>3.6057641122470589E-3</v>
      </c>
      <c r="O660" s="28">
        <f t="shared" si="197"/>
        <v>4.9359055556283688E-3</v>
      </c>
      <c r="P660" s="28">
        <f t="shared" si="197"/>
        <v>1.3313380203938935E-2</v>
      </c>
      <c r="Q660" s="28">
        <f t="shared" si="197"/>
        <v>8.5263921852371995E-3</v>
      </c>
      <c r="R660" s="28">
        <f t="shared" si="197"/>
        <v>8.5174513145509518E-3</v>
      </c>
      <c r="S660" s="28">
        <f t="shared" si="197"/>
        <v>3.0440494004514681E-3</v>
      </c>
      <c r="T660" s="28">
        <f t="shared" si="197"/>
        <v>3.5759820476189072E-3</v>
      </c>
      <c r="U660" s="28">
        <f t="shared" si="197"/>
        <v>2.0830854162845361E-3</v>
      </c>
      <c r="V660" s="28">
        <f t="shared" si="197"/>
        <v>1.6212717614343453E-2</v>
      </c>
      <c r="W660" s="28">
        <f t="shared" si="197"/>
        <v>1.8994379944221464E-2</v>
      </c>
      <c r="X660" s="28">
        <f t="shared" si="197"/>
        <v>9.3598026863578061E-3</v>
      </c>
      <c r="Y660" s="28">
        <f t="shared" si="197"/>
        <v>1.6650615609835016E-3</v>
      </c>
      <c r="Z660" s="28">
        <f t="shared" si="197"/>
        <v>1.3249791706773288E-3</v>
      </c>
      <c r="AA660" s="28">
        <f t="shared" si="197"/>
        <v>4.6399429156035267E-2</v>
      </c>
      <c r="AB660" s="28">
        <f t="shared" si="197"/>
        <v>3.9062840760992843E-3</v>
      </c>
      <c r="AC660" s="28">
        <f t="shared" si="197"/>
        <v>3.4574993192147819E-3</v>
      </c>
      <c r="AD660" s="28">
        <f t="shared" si="197"/>
        <v>9.7714273879793784E-2</v>
      </c>
      <c r="AE660" s="28">
        <f t="shared" si="197"/>
        <v>3.8065034798262353E-3</v>
      </c>
    </row>
    <row r="661" spans="1:31" x14ac:dyDescent="0.2">
      <c r="A661" s="12" t="s">
        <v>721</v>
      </c>
      <c r="B661" s="7" t="s">
        <v>722</v>
      </c>
      <c r="C661" s="28">
        <f t="shared" ref="C661:AE661" si="198">+C633</f>
        <v>8.5143875307385708E-2</v>
      </c>
      <c r="D661" s="28">
        <f t="shared" si="198"/>
        <v>9.8493487105274807E-2</v>
      </c>
      <c r="E661" s="28">
        <f t="shared" si="198"/>
        <v>0.11459602132745896</v>
      </c>
      <c r="F661" s="28">
        <f t="shared" si="198"/>
        <v>0.12163439083512541</v>
      </c>
      <c r="G661" s="28">
        <f t="shared" si="198"/>
        <v>0.12765798639168488</v>
      </c>
      <c r="H661" s="28">
        <f t="shared" si="198"/>
        <v>0.11722630217003639</v>
      </c>
      <c r="I661" s="28">
        <f t="shared" si="198"/>
        <v>0.11023561103508822</v>
      </c>
      <c r="J661" s="28">
        <f t="shared" si="198"/>
        <v>0.12174351805773168</v>
      </c>
      <c r="K661" s="28">
        <f t="shared" si="198"/>
        <v>0.13411036882195093</v>
      </c>
      <c r="L661" s="28">
        <f t="shared" si="198"/>
        <v>0.12882488193433572</v>
      </c>
      <c r="M661" s="28">
        <f t="shared" si="198"/>
        <v>0.12261916606197884</v>
      </c>
      <c r="N661" s="28">
        <f t="shared" si="198"/>
        <v>0.36022714072770606</v>
      </c>
      <c r="O661" s="28">
        <f t="shared" si="198"/>
        <v>0.49664968036978835</v>
      </c>
      <c r="P661" s="28">
        <f t="shared" si="198"/>
        <v>0.47746655913225022</v>
      </c>
      <c r="Q661" s="28">
        <f t="shared" si="198"/>
        <v>0.43616896263874788</v>
      </c>
      <c r="R661" s="28">
        <f t="shared" si="198"/>
        <v>0.48583974262849039</v>
      </c>
      <c r="S661" s="28">
        <f t="shared" si="198"/>
        <v>0.49836052938286624</v>
      </c>
      <c r="T661" s="28">
        <f t="shared" si="198"/>
        <v>0.50177437341737963</v>
      </c>
      <c r="U661" s="28">
        <f t="shared" si="198"/>
        <v>0.50306152739005761</v>
      </c>
      <c r="V661" s="28">
        <f t="shared" si="198"/>
        <v>0.50409392857120527</v>
      </c>
      <c r="W661" s="28">
        <f t="shared" si="198"/>
        <v>0.55757989838203115</v>
      </c>
      <c r="X661" s="28">
        <f t="shared" si="198"/>
        <v>0.55481652987511587</v>
      </c>
      <c r="Y661" s="28">
        <f t="shared" si="198"/>
        <v>0.56521221449697401</v>
      </c>
      <c r="Z661" s="28">
        <f t="shared" si="198"/>
        <v>0.59847186919820294</v>
      </c>
      <c r="AA661" s="28">
        <f t="shared" si="198"/>
        <v>0.60526853294167604</v>
      </c>
      <c r="AB661" s="28">
        <f t="shared" si="198"/>
        <v>0.63491981937883302</v>
      </c>
      <c r="AC661" s="28">
        <f t="shared" si="198"/>
        <v>0.64629282526075715</v>
      </c>
      <c r="AD661" s="28">
        <f t="shared" si="198"/>
        <v>0.65873728369916085</v>
      </c>
      <c r="AE661" s="28">
        <f t="shared" si="198"/>
        <v>0.67378456440802004</v>
      </c>
    </row>
  </sheetData>
  <conditionalFormatting sqref="C2:AC2">
    <cfRule type="cellIs" dxfId="521" priority="348" operator="equal">
      <formula>0</formula>
    </cfRule>
  </conditionalFormatting>
  <conditionalFormatting sqref="AD2:AE2">
    <cfRule type="cellIs" dxfId="520" priority="160" operator="equal">
      <formula>0</formula>
    </cfRule>
  </conditionalFormatting>
  <conditionalFormatting sqref="A425:B426 A430:B431 A434:B437 A427:A429">
    <cfRule type="cellIs" dxfId="519" priority="112" operator="lessThan">
      <formula>0</formula>
    </cfRule>
  </conditionalFormatting>
  <conditionalFormatting sqref="A432:B433">
    <cfRule type="cellIs" dxfId="518" priority="111" operator="lessThan">
      <formula>0</formula>
    </cfRule>
  </conditionalFormatting>
  <conditionalFormatting sqref="B555 A576:B581">
    <cfRule type="cellIs" dxfId="517" priority="110" operator="lessThan">
      <formula>0</formula>
    </cfRule>
  </conditionalFormatting>
  <conditionalFormatting sqref="A633:B638 B624">
    <cfRule type="cellIs" dxfId="516" priority="109" operator="lessThan">
      <formula>0</formula>
    </cfRule>
  </conditionalFormatting>
  <conditionalFormatting sqref="A661:B661">
    <cfRule type="cellIs" dxfId="515" priority="108" operator="lessThan">
      <formula>0</formula>
    </cfRule>
  </conditionalFormatting>
  <conditionalFormatting sqref="B659:B660">
    <cfRule type="cellIs" dxfId="514" priority="107" operator="lessThan">
      <formula>0</formula>
    </cfRule>
  </conditionalFormatting>
  <conditionalFormatting sqref="B613">
    <cfRule type="cellIs" dxfId="513" priority="106" operator="lessThan">
      <formula>0</formula>
    </cfRule>
  </conditionalFormatting>
  <conditionalFormatting sqref="C434 C425:C429 C431 C437">
    <cfRule type="cellIs" dxfId="512" priority="105" operator="lessThan">
      <formula>0</formula>
    </cfRule>
  </conditionalFormatting>
  <conditionalFormatting sqref="C211">
    <cfRule type="cellIs" dxfId="511" priority="101" operator="lessThan">
      <formula>0</formula>
    </cfRule>
  </conditionalFormatting>
  <conditionalFormatting sqref="C237 C191:C210 C212:C217 C230 C240 C277 C286 C292:C295 C219 C244 C252:C258 C260 C269:C270">
    <cfRule type="cellIs" dxfId="510" priority="104" operator="lessThan">
      <formula>0</formula>
    </cfRule>
  </conditionalFormatting>
  <conditionalFormatting sqref="C287">
    <cfRule type="cellIs" dxfId="509" priority="103" operator="lessThan">
      <formula>0</formula>
    </cfRule>
  </conditionalFormatting>
  <conditionalFormatting sqref="C291">
    <cfRule type="cellIs" dxfId="508" priority="102" operator="lessThan">
      <formula>0</formula>
    </cfRule>
  </conditionalFormatting>
  <conditionalFormatting sqref="C226">
    <cfRule type="cellIs" dxfId="507" priority="100" operator="lessThan">
      <formula>0</formula>
    </cfRule>
  </conditionalFormatting>
  <conditionalFormatting sqref="C272">
    <cfRule type="cellIs" dxfId="506" priority="99" operator="lessThan">
      <formula>0</formula>
    </cfRule>
  </conditionalFormatting>
  <conditionalFormatting sqref="C279">
    <cfRule type="cellIs" dxfId="505" priority="98" operator="lessThan">
      <formula>0</formula>
    </cfRule>
  </conditionalFormatting>
  <conditionalFormatting sqref="C297:C354 C356:C359 C393 C385:C391 C395:C417 C419:C424 C364:C383">
    <cfRule type="cellIs" dxfId="504" priority="97" operator="lessThan">
      <formula>0</formula>
    </cfRule>
  </conditionalFormatting>
  <conditionalFormatting sqref="C355">
    <cfRule type="cellIs" dxfId="503" priority="96" operator="lessThan">
      <formula>0</formula>
    </cfRule>
  </conditionalFormatting>
  <conditionalFormatting sqref="C580">
    <cfRule type="cellIs" dxfId="502" priority="75" operator="lessThan">
      <formula>0</formula>
    </cfRule>
  </conditionalFormatting>
  <conditionalFormatting sqref="C613">
    <cfRule type="cellIs" dxfId="501" priority="85" operator="lessThan">
      <formula>0</formula>
    </cfRule>
  </conditionalFormatting>
  <conditionalFormatting sqref="C555:C556 C581 C574:C577 C565:C571 C561:C562 C558:C559">
    <cfRule type="cellIs" dxfId="500" priority="84" operator="lessThan">
      <formula>0</formula>
    </cfRule>
  </conditionalFormatting>
  <conditionalFormatting sqref="C638 C631:C634 C624">
    <cfRule type="cellIs" dxfId="499" priority="83" operator="lessThan">
      <formula>0</formula>
    </cfRule>
  </conditionalFormatting>
  <conditionalFormatting sqref="C659">
    <cfRule type="cellIs" dxfId="498" priority="82" operator="lessThan">
      <formula>0</formula>
    </cfRule>
  </conditionalFormatting>
  <conditionalFormatting sqref="C660">
    <cfRule type="cellIs" dxfId="497" priority="81" operator="lessThan">
      <formula>0</formula>
    </cfRule>
  </conditionalFormatting>
  <conditionalFormatting sqref="C661">
    <cfRule type="cellIs" dxfId="496" priority="80" operator="lessThan">
      <formula>0</formula>
    </cfRule>
  </conditionalFormatting>
  <conditionalFormatting sqref="C557">
    <cfRule type="cellIs" dxfId="495" priority="79" operator="lessThan">
      <formula>0</formula>
    </cfRule>
  </conditionalFormatting>
  <conditionalFormatting sqref="C560">
    <cfRule type="cellIs" dxfId="494" priority="78" operator="lessThan">
      <formula>0</formula>
    </cfRule>
  </conditionalFormatting>
  <conditionalFormatting sqref="C563:C564">
    <cfRule type="cellIs" dxfId="493" priority="77" operator="lessThan">
      <formula>0</formula>
    </cfRule>
  </conditionalFormatting>
  <conditionalFormatting sqref="C572:C573">
    <cfRule type="cellIs" dxfId="492" priority="76" operator="lessThan">
      <formula>0</formula>
    </cfRule>
  </conditionalFormatting>
  <conditionalFormatting sqref="C585:C586">
    <cfRule type="cellIs" dxfId="491" priority="74" operator="lessThan">
      <formula>0</formula>
    </cfRule>
  </conditionalFormatting>
  <conditionalFormatting sqref="C601:C602">
    <cfRule type="cellIs" dxfId="490" priority="73" operator="lessThan">
      <formula>0</formula>
    </cfRule>
  </conditionalFormatting>
  <conditionalFormatting sqref="C605:C609">
    <cfRule type="cellIs" dxfId="489" priority="72" operator="lessThan">
      <formula>0</formula>
    </cfRule>
  </conditionalFormatting>
  <conditionalFormatting sqref="C611:C612">
    <cfRule type="cellIs" dxfId="488" priority="71" operator="lessThan">
      <formula>0</formula>
    </cfRule>
  </conditionalFormatting>
  <conditionalFormatting sqref="C626">
    <cfRule type="cellIs" dxfId="487" priority="70" operator="lessThan">
      <formula>0</formula>
    </cfRule>
  </conditionalFormatting>
  <conditionalFormatting sqref="C637">
    <cfRule type="cellIs" dxfId="486" priority="69" operator="lessThan">
      <formula>0</formula>
    </cfRule>
  </conditionalFormatting>
  <conditionalFormatting sqref="C642:C644">
    <cfRule type="cellIs" dxfId="485" priority="68" operator="lessThan">
      <formula>0</formula>
    </cfRule>
  </conditionalFormatting>
  <conditionalFormatting sqref="C625">
    <cfRule type="cellIs" dxfId="484" priority="67" operator="lessThan">
      <formula>0</formula>
    </cfRule>
  </conditionalFormatting>
  <conditionalFormatting sqref="C627">
    <cfRule type="cellIs" dxfId="483" priority="66" operator="lessThan">
      <formula>0</formula>
    </cfRule>
  </conditionalFormatting>
  <conditionalFormatting sqref="C630">
    <cfRule type="cellIs" dxfId="482" priority="65" operator="lessThan">
      <formula>0</formula>
    </cfRule>
  </conditionalFormatting>
  <conditionalFormatting sqref="C578">
    <cfRule type="cellIs" dxfId="481" priority="64" operator="lessThan">
      <formula>0</formula>
    </cfRule>
  </conditionalFormatting>
  <conditionalFormatting sqref="C579">
    <cfRule type="cellIs" dxfId="480" priority="63" operator="lessThan">
      <formula>0</formula>
    </cfRule>
  </conditionalFormatting>
  <conditionalFormatting sqref="C635:C636">
    <cfRule type="cellIs" dxfId="479" priority="62" operator="lessThan">
      <formula>0</formula>
    </cfRule>
  </conditionalFormatting>
  <conditionalFormatting sqref="C526:C554">
    <cfRule type="cellIs" dxfId="478" priority="61" operator="lessThan">
      <formula>0</formula>
    </cfRule>
  </conditionalFormatting>
  <conditionalFormatting sqref="C524:C525">
    <cfRule type="cellIs" dxfId="477" priority="60" operator="lessThan">
      <formula>0</formula>
    </cfRule>
  </conditionalFormatting>
  <conditionalFormatting sqref="C628">
    <cfRule type="cellIs" dxfId="476" priority="58" operator="lessThan">
      <formula>0</formula>
    </cfRule>
  </conditionalFormatting>
  <conditionalFormatting sqref="C614:C623">
    <cfRule type="cellIs" dxfId="475" priority="59" operator="lessThan">
      <formula>0</formula>
    </cfRule>
  </conditionalFormatting>
  <conditionalFormatting sqref="C629">
    <cfRule type="cellIs" dxfId="474" priority="57" operator="lessThan">
      <formula>0</formula>
    </cfRule>
  </conditionalFormatting>
  <conditionalFormatting sqref="C597">
    <cfRule type="cellIs" dxfId="473" priority="56" operator="lessThan">
      <formula>0</formula>
    </cfRule>
  </conditionalFormatting>
  <conditionalFormatting sqref="C597">
    <cfRule type="cellIs" dxfId="472" priority="54" operator="equal">
      <formula>0</formula>
    </cfRule>
    <cfRule type="cellIs" dxfId="471" priority="55" operator="equal">
      <formula>0</formula>
    </cfRule>
  </conditionalFormatting>
  <conditionalFormatting sqref="C654">
    <cfRule type="cellIs" dxfId="470" priority="53" operator="lessThan">
      <formula>0</formula>
    </cfRule>
  </conditionalFormatting>
  <conditionalFormatting sqref="C654">
    <cfRule type="cellIs" dxfId="469" priority="51" operator="equal">
      <formula>0</formula>
    </cfRule>
    <cfRule type="cellIs" dxfId="468" priority="52" operator="equal">
      <formula>0</formula>
    </cfRule>
  </conditionalFormatting>
  <conditionalFormatting sqref="D434:AE434 D425:AE429 D431:AE431 D437:AE437">
    <cfRule type="cellIs" dxfId="467" priority="49" operator="lessThan">
      <formula>0</formula>
    </cfRule>
  </conditionalFormatting>
  <conditionalFormatting sqref="D211:AE211">
    <cfRule type="cellIs" dxfId="466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5" priority="48" operator="lessThan">
      <formula>0</formula>
    </cfRule>
  </conditionalFormatting>
  <conditionalFormatting sqref="D287:AE287">
    <cfRule type="cellIs" dxfId="464" priority="47" operator="lessThan">
      <formula>0</formula>
    </cfRule>
  </conditionalFormatting>
  <conditionalFormatting sqref="D291:AE291">
    <cfRule type="cellIs" dxfId="463" priority="46" operator="lessThan">
      <formula>0</formula>
    </cfRule>
  </conditionalFormatting>
  <conditionalFormatting sqref="D226:AE226">
    <cfRule type="cellIs" dxfId="462" priority="44" operator="lessThan">
      <formula>0</formula>
    </cfRule>
  </conditionalFormatting>
  <conditionalFormatting sqref="D272:AE272">
    <cfRule type="cellIs" dxfId="461" priority="43" operator="lessThan">
      <formula>0</formula>
    </cfRule>
  </conditionalFormatting>
  <conditionalFormatting sqref="D279:AE279">
    <cfRule type="cellIs" dxfId="460" priority="42" operator="lessThan">
      <formula>0</formula>
    </cfRule>
  </conditionalFormatting>
  <conditionalFormatting sqref="D297:AE354 D356:AE359 D393:AE393 D385:AE391 D395:AE417 D419:AE424 D364:AE383">
    <cfRule type="cellIs" dxfId="459" priority="41" operator="lessThan">
      <formula>0</formula>
    </cfRule>
  </conditionalFormatting>
  <conditionalFormatting sqref="D355:AE355">
    <cfRule type="cellIs" dxfId="458" priority="40" operator="lessThan">
      <formula>0</formula>
    </cfRule>
  </conditionalFormatting>
  <conditionalFormatting sqref="D580:AE580">
    <cfRule type="cellIs" dxfId="457" priority="29" operator="lessThan">
      <formula>0</formula>
    </cfRule>
  </conditionalFormatting>
  <conditionalFormatting sqref="D613:AE613">
    <cfRule type="cellIs" dxfId="456" priority="39" operator="lessThan">
      <formula>0</formula>
    </cfRule>
  </conditionalFormatting>
  <conditionalFormatting sqref="D555:AE556 D581:AE581 D574:AE577 D565:AE571 D561:AE562 D558:AE559">
    <cfRule type="cellIs" dxfId="455" priority="38" operator="lessThan">
      <formula>0</formula>
    </cfRule>
  </conditionalFormatting>
  <conditionalFormatting sqref="D638:AE638 D631:AE634 D624:AE624">
    <cfRule type="cellIs" dxfId="454" priority="37" operator="lessThan">
      <formula>0</formula>
    </cfRule>
  </conditionalFormatting>
  <conditionalFormatting sqref="D659:AE659">
    <cfRule type="cellIs" dxfId="453" priority="36" operator="lessThan">
      <formula>0</formula>
    </cfRule>
  </conditionalFormatting>
  <conditionalFormatting sqref="D660:AE660">
    <cfRule type="cellIs" dxfId="452" priority="35" operator="lessThan">
      <formula>0</formula>
    </cfRule>
  </conditionalFormatting>
  <conditionalFormatting sqref="D661:AE661">
    <cfRule type="cellIs" dxfId="451" priority="34" operator="lessThan">
      <formula>0</formula>
    </cfRule>
  </conditionalFormatting>
  <conditionalFormatting sqref="D557:AE557">
    <cfRule type="cellIs" dxfId="450" priority="33" operator="lessThan">
      <formula>0</formula>
    </cfRule>
  </conditionalFormatting>
  <conditionalFormatting sqref="D560:AE560">
    <cfRule type="cellIs" dxfId="449" priority="32" operator="lessThan">
      <formula>0</formula>
    </cfRule>
  </conditionalFormatting>
  <conditionalFormatting sqref="D563:AE564">
    <cfRule type="cellIs" dxfId="448" priority="31" operator="lessThan">
      <formula>0</formula>
    </cfRule>
  </conditionalFormatting>
  <conditionalFormatting sqref="D572:AE573">
    <cfRule type="cellIs" dxfId="447" priority="30" operator="lessThan">
      <formula>0</formula>
    </cfRule>
  </conditionalFormatting>
  <conditionalFormatting sqref="D585:AE586">
    <cfRule type="cellIs" dxfId="446" priority="28" operator="lessThan">
      <formula>0</formula>
    </cfRule>
  </conditionalFormatting>
  <conditionalFormatting sqref="D601:AE602">
    <cfRule type="cellIs" dxfId="445" priority="27" operator="lessThan">
      <formula>0</formula>
    </cfRule>
  </conditionalFormatting>
  <conditionalFormatting sqref="D605:AE609">
    <cfRule type="cellIs" dxfId="444" priority="26" operator="lessThan">
      <formula>0</formula>
    </cfRule>
  </conditionalFormatting>
  <conditionalFormatting sqref="D611:AE612">
    <cfRule type="cellIs" dxfId="443" priority="25" operator="lessThan">
      <formula>0</formula>
    </cfRule>
  </conditionalFormatting>
  <conditionalFormatting sqref="D626:AE626">
    <cfRule type="cellIs" dxfId="442" priority="24" operator="lessThan">
      <formula>0</formula>
    </cfRule>
  </conditionalFormatting>
  <conditionalFormatting sqref="D637:AE637">
    <cfRule type="cellIs" dxfId="441" priority="23" operator="lessThan">
      <formula>0</formula>
    </cfRule>
  </conditionalFormatting>
  <conditionalFormatting sqref="D642:AE644">
    <cfRule type="cellIs" dxfId="440" priority="22" operator="lessThan">
      <formula>0</formula>
    </cfRule>
  </conditionalFormatting>
  <conditionalFormatting sqref="D625:AE625">
    <cfRule type="cellIs" dxfId="439" priority="21" operator="lessThan">
      <formula>0</formula>
    </cfRule>
  </conditionalFormatting>
  <conditionalFormatting sqref="D627:AE627">
    <cfRule type="cellIs" dxfId="438" priority="20" operator="lessThan">
      <formula>0</formula>
    </cfRule>
  </conditionalFormatting>
  <conditionalFormatting sqref="D630:AE630">
    <cfRule type="cellIs" dxfId="437" priority="19" operator="lessThan">
      <formula>0</formula>
    </cfRule>
  </conditionalFormatting>
  <conditionalFormatting sqref="D578:AE578">
    <cfRule type="cellIs" dxfId="436" priority="18" operator="lessThan">
      <formula>0</formula>
    </cfRule>
  </conditionalFormatting>
  <conditionalFormatting sqref="D579:AE579">
    <cfRule type="cellIs" dxfId="435" priority="17" operator="lessThan">
      <formula>0</formula>
    </cfRule>
  </conditionalFormatting>
  <conditionalFormatting sqref="D635:AE636">
    <cfRule type="cellIs" dxfId="434" priority="16" operator="lessThan">
      <formula>0</formula>
    </cfRule>
  </conditionalFormatting>
  <conditionalFormatting sqref="D526:AE554">
    <cfRule type="cellIs" dxfId="433" priority="15" operator="lessThan">
      <formula>0</formula>
    </cfRule>
  </conditionalFormatting>
  <conditionalFormatting sqref="D524:AE525">
    <cfRule type="cellIs" dxfId="432" priority="14" operator="lessThan">
      <formula>0</formula>
    </cfRule>
  </conditionalFormatting>
  <conditionalFormatting sqref="D628:AE628">
    <cfRule type="cellIs" dxfId="431" priority="12" operator="lessThan">
      <formula>0</formula>
    </cfRule>
  </conditionalFormatting>
  <conditionalFormatting sqref="D614:AE623">
    <cfRule type="cellIs" dxfId="430" priority="13" operator="lessThan">
      <formula>0</formula>
    </cfRule>
  </conditionalFormatting>
  <conditionalFormatting sqref="D629:AE629">
    <cfRule type="cellIs" dxfId="429" priority="11" operator="lessThan">
      <formula>0</formula>
    </cfRule>
  </conditionalFormatting>
  <conditionalFormatting sqref="D597:AE597">
    <cfRule type="cellIs" dxfId="428" priority="10" operator="lessThan">
      <formula>0</formula>
    </cfRule>
  </conditionalFormatting>
  <conditionalFormatting sqref="D597:AE597">
    <cfRule type="cellIs" dxfId="427" priority="8" operator="equal">
      <formula>0</formula>
    </cfRule>
    <cfRule type="cellIs" dxfId="426" priority="9" operator="equal">
      <formula>0</formula>
    </cfRule>
  </conditionalFormatting>
  <conditionalFormatting sqref="D654:AE654">
    <cfRule type="cellIs" dxfId="425" priority="7" operator="lessThan">
      <formula>0</formula>
    </cfRule>
  </conditionalFormatting>
  <conditionalFormatting sqref="D654:AE654">
    <cfRule type="cellIs" dxfId="424" priority="5" operator="equal">
      <formula>0</formula>
    </cfRule>
    <cfRule type="cellIs" dxfId="423" priority="6" operator="equal">
      <formula>0</formula>
    </cfRule>
  </conditionalFormatting>
  <conditionalFormatting sqref="C453:AE453">
    <cfRule type="cellIs" dxfId="422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3.5402367463671258E-2</v>
      </c>
      <c r="D4" s="28">
        <f t="shared" si="0"/>
        <v>0.11875776236060168</v>
      </c>
      <c r="E4" s="28">
        <f t="shared" si="0"/>
        <v>0.25329988366333955</v>
      </c>
      <c r="F4" s="28">
        <f t="shared" si="0"/>
        <v>0.3253493078146894</v>
      </c>
      <c r="G4" s="28">
        <f t="shared" si="0"/>
        <v>2.407743852682537</v>
      </c>
      <c r="H4" s="28">
        <f t="shared" si="0"/>
        <v>5.3361098863475416</v>
      </c>
      <c r="I4" s="28">
        <f t="shared" si="0"/>
        <v>10.874982272930716</v>
      </c>
      <c r="J4" s="28">
        <f t="shared" si="0"/>
        <v>23.809555712123995</v>
      </c>
      <c r="K4" s="28">
        <f t="shared" si="0"/>
        <v>25.200849369474891</v>
      </c>
      <c r="L4" s="28">
        <f t="shared" si="0"/>
        <v>34.53596759880692</v>
      </c>
      <c r="M4" s="28">
        <f t="shared" si="0"/>
        <v>48.583986870754295</v>
      </c>
      <c r="N4" s="28">
        <f t="shared" si="0"/>
        <v>65.557798066218098</v>
      </c>
      <c r="O4" s="28">
        <f t="shared" si="0"/>
        <v>69.483451368569092</v>
      </c>
      <c r="P4" s="28">
        <f t="shared" si="0"/>
        <v>85.91864532109237</v>
      </c>
      <c r="Q4" s="28">
        <f t="shared" si="0"/>
        <v>101.86131067913514</v>
      </c>
      <c r="R4" s="28">
        <f t="shared" si="0"/>
        <v>124.38827152571895</v>
      </c>
      <c r="S4" s="28">
        <f t="shared" si="0"/>
        <v>151.4956383239151</v>
      </c>
      <c r="T4" s="28">
        <f t="shared" si="0"/>
        <v>193.4161497642537</v>
      </c>
      <c r="U4" s="28">
        <f t="shared" si="0"/>
        <v>251.7057412478905</v>
      </c>
      <c r="V4" s="28">
        <f t="shared" si="0"/>
        <v>298.93136286416228</v>
      </c>
      <c r="W4" s="28">
        <f t="shared" si="0"/>
        <v>347.28371417995925</v>
      </c>
      <c r="X4" s="28">
        <f t="shared" si="0"/>
        <v>424.70515299337558</v>
      </c>
      <c r="Y4" s="28">
        <f t="shared" si="0"/>
        <v>497.52079891469191</v>
      </c>
      <c r="Z4" s="28">
        <f t="shared" si="0"/>
        <v>556.89448217553638</v>
      </c>
      <c r="AA4" s="28">
        <f t="shared" si="0"/>
        <v>639.3662438514599</v>
      </c>
      <c r="AB4" s="28">
        <f t="shared" si="0"/>
        <v>697.26284909301285</v>
      </c>
      <c r="AC4" s="28">
        <f t="shared" si="0"/>
        <v>785.12143416893377</v>
      </c>
      <c r="AD4" s="28">
        <f t="shared" si="0"/>
        <v>904.2413919751267</v>
      </c>
      <c r="AE4" s="28">
        <f t="shared" si="0"/>
        <v>1009.3096370279474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3.5402367463671258E-2</v>
      </c>
      <c r="D111" s="21">
        <f t="shared" si="27"/>
        <v>0.11875776236060168</v>
      </c>
      <c r="E111" s="21">
        <f t="shared" si="27"/>
        <v>0.25329988366333955</v>
      </c>
      <c r="F111" s="21">
        <f t="shared" si="27"/>
        <v>0.3253493078146894</v>
      </c>
      <c r="G111" s="21">
        <f t="shared" si="27"/>
        <v>2.407743852682537</v>
      </c>
      <c r="H111" s="21">
        <f t="shared" si="27"/>
        <v>5.3361098863475416</v>
      </c>
      <c r="I111" s="21">
        <f t="shared" si="27"/>
        <v>10.874982272930716</v>
      </c>
      <c r="J111" s="21">
        <f t="shared" si="27"/>
        <v>23.809555712123995</v>
      </c>
      <c r="K111" s="21">
        <f t="shared" si="27"/>
        <v>25.200849369474891</v>
      </c>
      <c r="L111" s="21">
        <f t="shared" si="27"/>
        <v>34.53596759880692</v>
      </c>
      <c r="M111" s="21">
        <f t="shared" si="27"/>
        <v>48.583986870754295</v>
      </c>
      <c r="N111" s="21">
        <f t="shared" si="27"/>
        <v>65.557798066218098</v>
      </c>
      <c r="O111" s="21">
        <f t="shared" si="27"/>
        <v>69.483451368569092</v>
      </c>
      <c r="P111" s="21">
        <f t="shared" si="27"/>
        <v>85.91864532109237</v>
      </c>
      <c r="Q111" s="21">
        <f t="shared" si="27"/>
        <v>101.86131067913514</v>
      </c>
      <c r="R111" s="21">
        <f t="shared" si="27"/>
        <v>124.38827152571895</v>
      </c>
      <c r="S111" s="21">
        <f t="shared" si="27"/>
        <v>151.4956383239151</v>
      </c>
      <c r="T111" s="21">
        <f t="shared" si="27"/>
        <v>193.4161497642537</v>
      </c>
      <c r="U111" s="21">
        <f t="shared" si="27"/>
        <v>251.7057412478905</v>
      </c>
      <c r="V111" s="21">
        <f t="shared" si="27"/>
        <v>298.93136286416228</v>
      </c>
      <c r="W111" s="21">
        <f t="shared" si="27"/>
        <v>347.28371417995925</v>
      </c>
      <c r="X111" s="21">
        <f t="shared" si="27"/>
        <v>424.70515299337558</v>
      </c>
      <c r="Y111" s="21">
        <f t="shared" si="27"/>
        <v>497.52079891469191</v>
      </c>
      <c r="Z111" s="21">
        <f t="shared" si="27"/>
        <v>556.89448217553638</v>
      </c>
      <c r="AA111" s="21">
        <f t="shared" si="27"/>
        <v>639.3662438514599</v>
      </c>
      <c r="AB111" s="21">
        <f t="shared" si="27"/>
        <v>697.26284909301285</v>
      </c>
      <c r="AC111" s="21">
        <f t="shared" si="27"/>
        <v>785.12143416893377</v>
      </c>
      <c r="AD111" s="21">
        <f t="shared" si="27"/>
        <v>904.2413919751267</v>
      </c>
      <c r="AE111" s="21">
        <f t="shared" si="27"/>
        <v>1009.3096370279474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3.5402367463671258E-2</v>
      </c>
      <c r="D160" s="21">
        <f t="shared" ref="D160:AE160" si="34">+D161+D168+D169+D170+D171+D172</f>
        <v>0.11875776236060168</v>
      </c>
      <c r="E160" s="21">
        <f t="shared" si="34"/>
        <v>0.25329988366333955</v>
      </c>
      <c r="F160" s="21">
        <f t="shared" si="34"/>
        <v>0.3253493078146894</v>
      </c>
      <c r="G160" s="21">
        <f t="shared" si="34"/>
        <v>2.407743852682537</v>
      </c>
      <c r="H160" s="21">
        <f t="shared" si="34"/>
        <v>5.3361098863475416</v>
      </c>
      <c r="I160" s="21">
        <f t="shared" si="34"/>
        <v>10.874982272930716</v>
      </c>
      <c r="J160" s="21">
        <f t="shared" si="34"/>
        <v>23.809555712123995</v>
      </c>
      <c r="K160" s="21">
        <f t="shared" si="34"/>
        <v>25.200849369474891</v>
      </c>
      <c r="L160" s="21">
        <f t="shared" si="34"/>
        <v>34.53596759880692</v>
      </c>
      <c r="M160" s="21">
        <f t="shared" si="34"/>
        <v>48.583986870754295</v>
      </c>
      <c r="N160" s="21">
        <f t="shared" si="34"/>
        <v>65.557798066218098</v>
      </c>
      <c r="O160" s="21">
        <f t="shared" si="34"/>
        <v>69.483451368569092</v>
      </c>
      <c r="P160" s="21">
        <f t="shared" si="34"/>
        <v>85.91864532109237</v>
      </c>
      <c r="Q160" s="21">
        <f t="shared" si="34"/>
        <v>101.86131067913514</v>
      </c>
      <c r="R160" s="21">
        <f t="shared" si="34"/>
        <v>124.38827152571895</v>
      </c>
      <c r="S160" s="21">
        <f t="shared" si="34"/>
        <v>151.4956383239151</v>
      </c>
      <c r="T160" s="21">
        <f t="shared" si="34"/>
        <v>193.4161497642537</v>
      </c>
      <c r="U160" s="21">
        <f t="shared" si="34"/>
        <v>251.7057412478905</v>
      </c>
      <c r="V160" s="21">
        <f t="shared" si="34"/>
        <v>298.93136286416228</v>
      </c>
      <c r="W160" s="21">
        <f t="shared" si="34"/>
        <v>347.28371417995925</v>
      </c>
      <c r="X160" s="21">
        <f t="shared" si="34"/>
        <v>424.70515299337558</v>
      </c>
      <c r="Y160" s="21">
        <f t="shared" si="34"/>
        <v>497.52079891469191</v>
      </c>
      <c r="Z160" s="21">
        <f t="shared" si="34"/>
        <v>556.89448217553638</v>
      </c>
      <c r="AA160" s="21">
        <f t="shared" si="34"/>
        <v>639.3662438514599</v>
      </c>
      <c r="AB160" s="21">
        <f t="shared" si="34"/>
        <v>697.26284909301285</v>
      </c>
      <c r="AC160" s="21">
        <f t="shared" si="34"/>
        <v>785.12143416893377</v>
      </c>
      <c r="AD160" s="21">
        <f t="shared" si="34"/>
        <v>904.2413919751267</v>
      </c>
      <c r="AE160" s="21">
        <f t="shared" si="34"/>
        <v>1009.3096370279474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3.5402367463671258E-2</v>
      </c>
      <c r="D161" s="21">
        <f t="shared" ref="D161:AE161" si="35">+D162+D163+D164+D165+D166+D167</f>
        <v>0.11875776236060168</v>
      </c>
      <c r="E161" s="21">
        <f t="shared" si="35"/>
        <v>0.25329988366333955</v>
      </c>
      <c r="F161" s="21">
        <f t="shared" si="35"/>
        <v>0.3253493078146894</v>
      </c>
      <c r="G161" s="21">
        <f t="shared" si="35"/>
        <v>2.407743852682537</v>
      </c>
      <c r="H161" s="21">
        <f t="shared" si="35"/>
        <v>5.3361098863475416</v>
      </c>
      <c r="I161" s="21">
        <f t="shared" si="35"/>
        <v>10.874982272930716</v>
      </c>
      <c r="J161" s="21">
        <f t="shared" si="35"/>
        <v>23.698156732193766</v>
      </c>
      <c r="K161" s="21">
        <f t="shared" si="35"/>
        <v>24.836416325911827</v>
      </c>
      <c r="L161" s="21">
        <f t="shared" si="35"/>
        <v>33.278556675793283</v>
      </c>
      <c r="M161" s="21">
        <f t="shared" si="35"/>
        <v>46.150388958802317</v>
      </c>
      <c r="N161" s="21">
        <f t="shared" si="35"/>
        <v>62.309580708905273</v>
      </c>
      <c r="O161" s="21">
        <f t="shared" si="35"/>
        <v>65.752421717736851</v>
      </c>
      <c r="P161" s="21">
        <f t="shared" si="35"/>
        <v>82.605033608240348</v>
      </c>
      <c r="Q161" s="21">
        <f t="shared" si="35"/>
        <v>96.949996480152464</v>
      </c>
      <c r="R161" s="21">
        <f t="shared" si="35"/>
        <v>115.71595755273226</v>
      </c>
      <c r="S161" s="21">
        <f t="shared" si="35"/>
        <v>143.01813946080512</v>
      </c>
      <c r="T161" s="21">
        <f t="shared" si="35"/>
        <v>185.40693549126678</v>
      </c>
      <c r="U161" s="21">
        <f t="shared" si="35"/>
        <v>235.9583598902266</v>
      </c>
      <c r="V161" s="21">
        <f t="shared" si="35"/>
        <v>278.22511495087122</v>
      </c>
      <c r="W161" s="21">
        <f t="shared" si="35"/>
        <v>307.08835692318775</v>
      </c>
      <c r="X161" s="21">
        <f t="shared" si="35"/>
        <v>390.70247802395221</v>
      </c>
      <c r="Y161" s="21">
        <f t="shared" si="35"/>
        <v>440.42714418872595</v>
      </c>
      <c r="Z161" s="21">
        <f t="shared" si="35"/>
        <v>498.44571740214826</v>
      </c>
      <c r="AA161" s="21">
        <f t="shared" si="35"/>
        <v>572.66344857035233</v>
      </c>
      <c r="AB161" s="21">
        <f t="shared" si="35"/>
        <v>623.13584516011713</v>
      </c>
      <c r="AC161" s="21">
        <f t="shared" si="35"/>
        <v>689.5590985471805</v>
      </c>
      <c r="AD161" s="21">
        <f t="shared" si="35"/>
        <v>811.04804998436111</v>
      </c>
      <c r="AE161" s="21">
        <f t="shared" si="35"/>
        <v>924.08272454900793</v>
      </c>
    </row>
    <row r="162" spans="1:31" x14ac:dyDescent="0.2">
      <c r="A162" s="13" t="s">
        <v>345</v>
      </c>
      <c r="B162" s="4" t="s">
        <v>805</v>
      </c>
      <c r="C162" s="27">
        <v>3.5402367463671258E-2</v>
      </c>
      <c r="D162" s="27">
        <v>0.11836135994891736</v>
      </c>
      <c r="E162" s="27">
        <v>0.24986934234667388</v>
      </c>
      <c r="F162" s="27">
        <v>0.30650972755174272</v>
      </c>
      <c r="G162" s="27">
        <v>0.52369703463352579</v>
      </c>
      <c r="H162" s="27">
        <v>1.0910916694836341</v>
      </c>
      <c r="I162" s="27">
        <v>1.567974012571238</v>
      </c>
      <c r="J162" s="27">
        <v>2.7930457356952521</v>
      </c>
      <c r="K162" s="27">
        <v>3.3637788856348698</v>
      </c>
      <c r="L162" s="27">
        <v>4.7321954227678926</v>
      </c>
      <c r="M162" s="27">
        <v>7.185502154130365</v>
      </c>
      <c r="N162" s="27">
        <v>11.334995079980409</v>
      </c>
      <c r="O162" s="27">
        <v>10.91703508911878</v>
      </c>
      <c r="P162" s="27">
        <v>14.472260562942653</v>
      </c>
      <c r="Q162" s="27">
        <v>14.122667850199974</v>
      </c>
      <c r="R162" s="27">
        <v>14.747567505053208</v>
      </c>
      <c r="S162" s="27">
        <v>18.265265887596222</v>
      </c>
      <c r="T162" s="27">
        <v>34.791397065570415</v>
      </c>
      <c r="U162" s="27">
        <v>52.746930505799646</v>
      </c>
      <c r="V162" s="27">
        <v>63.402828271021875</v>
      </c>
      <c r="W162" s="27">
        <v>80.181386003109523</v>
      </c>
      <c r="X162" s="27">
        <v>98.662525911500637</v>
      </c>
      <c r="Y162" s="27">
        <v>114.41810789352405</v>
      </c>
      <c r="Z162" s="27">
        <v>126.45202843543105</v>
      </c>
      <c r="AA162" s="27">
        <v>143.05567684813028</v>
      </c>
      <c r="AB162" s="27">
        <v>157.40729835796094</v>
      </c>
      <c r="AC162" s="27">
        <v>170.53616685020373</v>
      </c>
      <c r="AD162" s="27">
        <v>189.39225723304247</v>
      </c>
      <c r="AE162" s="27">
        <v>200.01045303726389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3.9640241168431795E-4</v>
      </c>
      <c r="E163" s="27">
        <v>3.4304871711239092E-3</v>
      </c>
      <c r="F163" s="27">
        <v>1.8113369310945756E-2</v>
      </c>
      <c r="G163" s="27">
        <v>0.15769858079628232</v>
      </c>
      <c r="H163" s="27">
        <v>0.27706807021098639</v>
      </c>
      <c r="I163" s="27">
        <v>0.89793729452727633</v>
      </c>
      <c r="J163" s="27">
        <v>1.7262758280913022</v>
      </c>
      <c r="K163" s="27">
        <v>1.4262918676491301</v>
      </c>
      <c r="L163" s="27">
        <v>1.406694091187509</v>
      </c>
      <c r="M163" s="27">
        <v>3.3849044410696099</v>
      </c>
      <c r="N163" s="27">
        <v>3.5586905352632154</v>
      </c>
      <c r="O163" s="27">
        <v>2.7007055269844691</v>
      </c>
      <c r="P163" s="27">
        <v>3.6760046118915009</v>
      </c>
      <c r="Q163" s="27">
        <v>4.7214178633920501</v>
      </c>
      <c r="R163" s="27">
        <v>7.0395832833936662</v>
      </c>
      <c r="S163" s="27">
        <v>6.9764818863488465</v>
      </c>
      <c r="T163" s="27">
        <v>8.7746975602986854</v>
      </c>
      <c r="U163" s="27">
        <v>7.7741099134854492</v>
      </c>
      <c r="V163" s="27">
        <v>9.2163956985243285</v>
      </c>
      <c r="W163" s="27">
        <v>13.485963885969744</v>
      </c>
      <c r="X163" s="27">
        <v>23.485623378761929</v>
      </c>
      <c r="Y163" s="27">
        <v>24.107832851420138</v>
      </c>
      <c r="Z163" s="27">
        <v>20.223186602105937</v>
      </c>
      <c r="AA163" s="27">
        <v>22.732669219417158</v>
      </c>
      <c r="AB163" s="27">
        <v>32.453241977632445</v>
      </c>
      <c r="AC163" s="27">
        <v>31.4304100641532</v>
      </c>
      <c r="AD163" s="27">
        <v>27.742952309950482</v>
      </c>
      <c r="AE163" s="27">
        <v>29.859644407179371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3.2570271709368948</v>
      </c>
      <c r="M164" s="27">
        <v>4.4189871201213125</v>
      </c>
      <c r="N164" s="27">
        <v>12.313268872731125</v>
      </c>
      <c r="O164" s="27">
        <v>12.055525985377141</v>
      </c>
      <c r="P164" s="27">
        <v>14.999745798041904</v>
      </c>
      <c r="Q164" s="27">
        <v>18.011896682630418</v>
      </c>
      <c r="R164" s="27">
        <v>21.574312385772963</v>
      </c>
      <c r="S164" s="27">
        <v>26.210668745632773</v>
      </c>
      <c r="T164" s="27">
        <v>31.568009289754379</v>
      </c>
      <c r="U164" s="27">
        <v>44.215460108454465</v>
      </c>
      <c r="V164" s="27">
        <v>46.742800066658759</v>
      </c>
      <c r="W164" s="27">
        <v>60.217310710019504</v>
      </c>
      <c r="X164" s="27">
        <v>74.427200200892756</v>
      </c>
      <c r="Y164" s="27">
        <v>87.98968103074229</v>
      </c>
      <c r="Z164" s="27">
        <v>98.989803611652377</v>
      </c>
      <c r="AA164" s="27">
        <v>113.99364051872868</v>
      </c>
      <c r="AB164" s="27">
        <v>109.78490455928086</v>
      </c>
      <c r="AC164" s="27">
        <v>128.10760311835395</v>
      </c>
      <c r="AD164" s="27">
        <v>156.3623353183558</v>
      </c>
      <c r="AE164" s="27">
        <v>194.60056325663328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3.4545052149464468E-2</v>
      </c>
      <c r="M165" s="27">
        <v>4.5840231965735313E-2</v>
      </c>
      <c r="N165" s="27">
        <v>6.6725648334812843E-2</v>
      </c>
      <c r="O165" s="27">
        <v>0.16702941563388088</v>
      </c>
      <c r="P165" s="27">
        <v>0.31425125731513331</v>
      </c>
      <c r="Q165" s="27">
        <v>0.41901993220083944</v>
      </c>
      <c r="R165" s="27">
        <v>0.60243596385750386</v>
      </c>
      <c r="S165" s="27">
        <v>1.1470170664680095</v>
      </c>
      <c r="T165" s="27">
        <v>1.4947049405752257</v>
      </c>
      <c r="U165" s="27">
        <v>2.3328288606773162</v>
      </c>
      <c r="V165" s="27">
        <v>3.4256253655570417</v>
      </c>
      <c r="W165" s="27">
        <v>4.288160646474382</v>
      </c>
      <c r="X165" s="27">
        <v>4.817436282782003</v>
      </c>
      <c r="Y165" s="27">
        <v>6.0421726680867511</v>
      </c>
      <c r="Z165" s="27">
        <v>7.1356412656040691</v>
      </c>
      <c r="AA165" s="27">
        <v>7.4154574516880443</v>
      </c>
      <c r="AB165" s="27">
        <v>6.8584701365251144</v>
      </c>
      <c r="AC165" s="27">
        <v>7.6151170604870408</v>
      </c>
      <c r="AD165" s="27">
        <v>7.8307720424504481</v>
      </c>
      <c r="AE165" s="27">
        <v>7.7080753170444583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7.2616077016519637E-4</v>
      </c>
      <c r="G166" s="27">
        <v>5.6810190517845704E-4</v>
      </c>
      <c r="H166" s="27">
        <v>1.9615617869163993E-2</v>
      </c>
      <c r="I166" s="27">
        <v>3.1399336817829804E-2</v>
      </c>
      <c r="J166" s="27">
        <v>0.30548668803255419</v>
      </c>
      <c r="K166" s="27">
        <v>0.23507287991228221</v>
      </c>
      <c r="L166" s="27">
        <v>0.7950333560035604</v>
      </c>
      <c r="M166" s="27">
        <v>0.56738992280051714</v>
      </c>
      <c r="N166" s="27">
        <v>0.69897684671109828</v>
      </c>
      <c r="O166" s="27">
        <v>3.3173034245108242</v>
      </c>
      <c r="P166" s="27">
        <v>6.1830344750849209</v>
      </c>
      <c r="Q166" s="27">
        <v>8.5161929051395031</v>
      </c>
      <c r="R166" s="27">
        <v>10.135811389189572</v>
      </c>
      <c r="S166" s="27">
        <v>16.437630613970271</v>
      </c>
      <c r="T166" s="27">
        <v>21.008086726394232</v>
      </c>
      <c r="U166" s="27">
        <v>28.469512494940584</v>
      </c>
      <c r="V166" s="27">
        <v>33.770888926561057</v>
      </c>
      <c r="W166" s="27">
        <v>43.818429962800863</v>
      </c>
      <c r="X166" s="27">
        <v>64.790608406963955</v>
      </c>
      <c r="Y166" s="27">
        <v>68.759405976349598</v>
      </c>
      <c r="Z166" s="27">
        <v>93.723977051604024</v>
      </c>
      <c r="AA166" s="27">
        <v>114.99649912668697</v>
      </c>
      <c r="AB166" s="27">
        <v>134.69534562535645</v>
      </c>
      <c r="AC166" s="27">
        <v>153.91184416442712</v>
      </c>
      <c r="AD166" s="27">
        <v>211.32354621287072</v>
      </c>
      <c r="AE166" s="27">
        <v>261.47081346891628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5.414554177086739E-8</v>
      </c>
      <c r="F167" s="27">
        <v>5.018183576201892E-8</v>
      </c>
      <c r="G167" s="27">
        <v>1.7257801353475506</v>
      </c>
      <c r="H167" s="27">
        <v>3.9483345287837568</v>
      </c>
      <c r="I167" s="27">
        <v>8.3776716290143707</v>
      </c>
      <c r="J167" s="27">
        <v>18.873348480374656</v>
      </c>
      <c r="K167" s="27">
        <v>19.811272692715544</v>
      </c>
      <c r="L167" s="27">
        <v>23.053061582747958</v>
      </c>
      <c r="M167" s="27">
        <v>30.547765088714776</v>
      </c>
      <c r="N167" s="27">
        <v>34.33692372588461</v>
      </c>
      <c r="O167" s="27">
        <v>36.594822276111756</v>
      </c>
      <c r="P167" s="27">
        <v>42.959736902964238</v>
      </c>
      <c r="Q167" s="27">
        <v>51.158801246589682</v>
      </c>
      <c r="R167" s="27">
        <v>61.616247025465356</v>
      </c>
      <c r="S167" s="27">
        <v>73.981075260788984</v>
      </c>
      <c r="T167" s="27">
        <v>87.770039908673823</v>
      </c>
      <c r="U167" s="27">
        <v>100.41951800686914</v>
      </c>
      <c r="V167" s="27">
        <v>121.66657662254819</v>
      </c>
      <c r="W167" s="27">
        <v>105.09710571481372</v>
      </c>
      <c r="X167" s="27">
        <v>124.51908384305091</v>
      </c>
      <c r="Y167" s="27">
        <v>139.10994376860307</v>
      </c>
      <c r="Z167" s="27">
        <v>151.92108043575084</v>
      </c>
      <c r="AA167" s="27">
        <v>170.46950540570117</v>
      </c>
      <c r="AB167" s="27">
        <v>181.93658450336139</v>
      </c>
      <c r="AC167" s="27">
        <v>197.95795728955551</v>
      </c>
      <c r="AD167" s="27">
        <v>218.39618686769126</v>
      </c>
      <c r="AE167" s="27">
        <v>230.43317506197064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3.3236199364864742E-3</v>
      </c>
      <c r="Q168" s="27">
        <v>1.5769298923395747</v>
      </c>
      <c r="R168" s="27">
        <v>4.7013043871883404</v>
      </c>
      <c r="S168" s="27">
        <v>3.4920622753811412</v>
      </c>
      <c r="T168" s="27">
        <v>2.2776866495586674</v>
      </c>
      <c r="U168" s="27">
        <v>6.2307786657187485</v>
      </c>
      <c r="V168" s="27">
        <v>8.0240564390009279</v>
      </c>
      <c r="W168" s="27">
        <v>23.190121454825636</v>
      </c>
      <c r="X168" s="27">
        <v>11.102122119453771</v>
      </c>
      <c r="Y168" s="27">
        <v>23.755986330245474</v>
      </c>
      <c r="Z168" s="27">
        <v>16.389077232920311</v>
      </c>
      <c r="AA168" s="27">
        <v>21.355907975270195</v>
      </c>
      <c r="AB168" s="27">
        <v>22.876339253482495</v>
      </c>
      <c r="AC168" s="27">
        <v>36.563748855984741</v>
      </c>
      <c r="AD168" s="27">
        <v>32.092440345819753</v>
      </c>
      <c r="AE168" s="27">
        <v>26.391041989073202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0.11139897993022763</v>
      </c>
      <c r="K169" s="27">
        <v>0.26327318184950987</v>
      </c>
      <c r="L169" s="27">
        <v>0.55688474427359624</v>
      </c>
      <c r="M169" s="27">
        <v>1.0108271175961849</v>
      </c>
      <c r="N169" s="27">
        <v>1.635782333471429</v>
      </c>
      <c r="O169" s="27">
        <v>2.2219251812339604</v>
      </c>
      <c r="P169" s="27">
        <v>2.4818825268775018</v>
      </c>
      <c r="Q169" s="27">
        <v>2.8855845813747085</v>
      </c>
      <c r="R169" s="27">
        <v>3.410410648390811</v>
      </c>
      <c r="S169" s="27">
        <v>4.2301703248177382</v>
      </c>
      <c r="T169" s="27">
        <v>5.0733489437991857</v>
      </c>
      <c r="U169" s="27">
        <v>6.8684402868530166</v>
      </c>
      <c r="V169" s="27">
        <v>7.5719047066739842</v>
      </c>
      <c r="W169" s="27">
        <v>10.317560376378639</v>
      </c>
      <c r="X169" s="27">
        <v>14.20305326471575</v>
      </c>
      <c r="Y169" s="27">
        <v>21.65657762339313</v>
      </c>
      <c r="Z169" s="27">
        <v>27.064817245446424</v>
      </c>
      <c r="AA169" s="27">
        <v>30.976577137333116</v>
      </c>
      <c r="AB169" s="27">
        <v>38.899526701519314</v>
      </c>
      <c r="AC169" s="27">
        <v>43.245062367702346</v>
      </c>
      <c r="AD169" s="27">
        <v>42.250561858449331</v>
      </c>
      <c r="AE169" s="27">
        <v>40.454687779349982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2.1559370480274884</v>
      </c>
      <c r="V170" s="27">
        <v>4.6445068304072539</v>
      </c>
      <c r="W170" s="27">
        <v>5.439689957890784</v>
      </c>
      <c r="X170" s="27">
        <v>5.9343360807893006</v>
      </c>
      <c r="Y170" s="27">
        <v>6.4571792716323246</v>
      </c>
      <c r="Z170" s="27">
        <v>7.3013059704997092</v>
      </c>
      <c r="AA170" s="27">
        <v>7.0163696258412385</v>
      </c>
      <c r="AB170" s="27">
        <v>5.0219996575039376</v>
      </c>
      <c r="AC170" s="27">
        <v>8.9132712506192693</v>
      </c>
      <c r="AD170" s="27">
        <v>11.662001290477773</v>
      </c>
      <c r="AE170" s="27">
        <v>8.7658144540602407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0.10115986171355525</v>
      </c>
      <c r="L171" s="27">
        <v>0.70052617874003786</v>
      </c>
      <c r="M171" s="27">
        <v>1.4227707943557939</v>
      </c>
      <c r="N171" s="27">
        <v>1.6124350238413958</v>
      </c>
      <c r="O171" s="27">
        <v>1.5091044695982856</v>
      </c>
      <c r="P171" s="27">
        <v>0.8284055660380476</v>
      </c>
      <c r="Q171" s="27">
        <v>0.44879972526838274</v>
      </c>
      <c r="R171" s="27">
        <v>0.56059893740753342</v>
      </c>
      <c r="S171" s="27">
        <v>0.75526626291110166</v>
      </c>
      <c r="T171" s="27">
        <v>0.65817867962909338</v>
      </c>
      <c r="U171" s="27">
        <v>0.49222535706462767</v>
      </c>
      <c r="V171" s="27">
        <v>0.46577993720892835</v>
      </c>
      <c r="W171" s="27">
        <v>1.2479854676764057</v>
      </c>
      <c r="X171" s="27">
        <v>2.7631635044645231</v>
      </c>
      <c r="Y171" s="27">
        <v>5.2239115006950501</v>
      </c>
      <c r="Z171" s="27">
        <v>7.6935643245217626</v>
      </c>
      <c r="AA171" s="27">
        <v>7.3539405426630369</v>
      </c>
      <c r="AB171" s="27">
        <v>7.3291383203900633</v>
      </c>
      <c r="AC171" s="27">
        <v>6.8402531474469805</v>
      </c>
      <c r="AD171" s="27">
        <v>7.1883384960186181</v>
      </c>
      <c r="AE171" s="27">
        <v>9.6153682564559766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3.5402367463671258E-2</v>
      </c>
      <c r="D455" s="28">
        <f t="shared" si="94"/>
        <v>0.11875776236060168</v>
      </c>
      <c r="E455" s="28">
        <f t="shared" si="94"/>
        <v>0.25329988366333955</v>
      </c>
      <c r="F455" s="28">
        <f t="shared" si="94"/>
        <v>0.3253493078146894</v>
      </c>
      <c r="G455" s="28">
        <f t="shared" si="94"/>
        <v>2.407743852682537</v>
      </c>
      <c r="H455" s="28">
        <f t="shared" si="94"/>
        <v>5.3361098863475416</v>
      </c>
      <c r="I455" s="28">
        <f t="shared" si="94"/>
        <v>10.874982272930716</v>
      </c>
      <c r="J455" s="28">
        <f t="shared" si="94"/>
        <v>23.809555712123995</v>
      </c>
      <c r="K455" s="28">
        <f t="shared" si="94"/>
        <v>25.200849369474891</v>
      </c>
      <c r="L455" s="28">
        <f t="shared" si="94"/>
        <v>34.53596759880692</v>
      </c>
      <c r="M455" s="28">
        <f t="shared" si="94"/>
        <v>48.583986870754295</v>
      </c>
      <c r="N455" s="28">
        <f t="shared" si="94"/>
        <v>65.557798066218098</v>
      </c>
      <c r="O455" s="28">
        <f t="shared" si="94"/>
        <v>69.483451368569092</v>
      </c>
      <c r="P455" s="28">
        <f t="shared" si="94"/>
        <v>85.91864532109237</v>
      </c>
      <c r="Q455" s="28">
        <f t="shared" si="94"/>
        <v>101.86131067913514</v>
      </c>
      <c r="R455" s="28">
        <f t="shared" si="94"/>
        <v>124.38827152571895</v>
      </c>
      <c r="S455" s="28">
        <f t="shared" si="94"/>
        <v>151.4956383239151</v>
      </c>
      <c r="T455" s="28">
        <f t="shared" si="94"/>
        <v>193.4161497642537</v>
      </c>
      <c r="U455" s="28">
        <f t="shared" si="94"/>
        <v>251.7057412478905</v>
      </c>
      <c r="V455" s="28">
        <f t="shared" si="94"/>
        <v>298.93136286416228</v>
      </c>
      <c r="W455" s="28">
        <f t="shared" si="94"/>
        <v>347.28371417995925</v>
      </c>
      <c r="X455" s="28">
        <f t="shared" si="94"/>
        <v>424.70515299337558</v>
      </c>
      <c r="Y455" s="28">
        <f t="shared" si="94"/>
        <v>497.52079891469191</v>
      </c>
      <c r="Z455" s="28">
        <f t="shared" si="94"/>
        <v>556.89448217553638</v>
      </c>
      <c r="AA455" s="28">
        <f t="shared" si="94"/>
        <v>639.3662438514599</v>
      </c>
      <c r="AB455" s="28">
        <f t="shared" si="94"/>
        <v>697.26284909301285</v>
      </c>
      <c r="AC455" s="28">
        <f t="shared" si="94"/>
        <v>785.12143416893377</v>
      </c>
      <c r="AD455" s="28">
        <f t="shared" si="94"/>
        <v>904.2413919751267</v>
      </c>
      <c r="AE455" s="28">
        <f t="shared" si="94"/>
        <v>1009.3096370279474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3.5402367463671258E-2</v>
      </c>
      <c r="D471" s="28">
        <f t="shared" si="99"/>
        <v>0.11875776236060168</v>
      </c>
      <c r="E471" s="28">
        <f t="shared" si="99"/>
        <v>0.25329988366333955</v>
      </c>
      <c r="F471" s="28">
        <f t="shared" si="99"/>
        <v>0.3253493078146894</v>
      </c>
      <c r="G471" s="28">
        <f t="shared" si="99"/>
        <v>2.407743852682537</v>
      </c>
      <c r="H471" s="28">
        <f t="shared" si="99"/>
        <v>5.3361098863475416</v>
      </c>
      <c r="I471" s="28">
        <f t="shared" si="99"/>
        <v>10.874982272930716</v>
      </c>
      <c r="J471" s="28">
        <f t="shared" si="99"/>
        <v>23.809555712123995</v>
      </c>
      <c r="K471" s="28">
        <f t="shared" si="99"/>
        <v>25.200849369474891</v>
      </c>
      <c r="L471" s="28">
        <f t="shared" si="99"/>
        <v>34.53596759880692</v>
      </c>
      <c r="M471" s="28">
        <f t="shared" si="99"/>
        <v>48.583986870754295</v>
      </c>
      <c r="N471" s="28">
        <f t="shared" si="99"/>
        <v>65.557798066218098</v>
      </c>
      <c r="O471" s="28">
        <f t="shared" si="99"/>
        <v>69.483451368569092</v>
      </c>
      <c r="P471" s="28">
        <f t="shared" si="99"/>
        <v>85.91864532109237</v>
      </c>
      <c r="Q471" s="28">
        <f t="shared" si="99"/>
        <v>101.86131067913514</v>
      </c>
      <c r="R471" s="28">
        <f t="shared" si="99"/>
        <v>124.38827152571895</v>
      </c>
      <c r="S471" s="28">
        <f t="shared" si="99"/>
        <v>151.4956383239151</v>
      </c>
      <c r="T471" s="28">
        <f t="shared" si="99"/>
        <v>193.4161497642537</v>
      </c>
      <c r="U471" s="28">
        <f t="shared" si="99"/>
        <v>251.7057412478905</v>
      </c>
      <c r="V471" s="28">
        <f t="shared" si="99"/>
        <v>298.93136286416228</v>
      </c>
      <c r="W471" s="28">
        <f t="shared" si="99"/>
        <v>347.28371417995925</v>
      </c>
      <c r="X471" s="28">
        <f t="shared" si="99"/>
        <v>424.70515299337558</v>
      </c>
      <c r="Y471" s="28">
        <f t="shared" si="99"/>
        <v>497.52079891469191</v>
      </c>
      <c r="Z471" s="28">
        <f t="shared" si="99"/>
        <v>556.89448217553638</v>
      </c>
      <c r="AA471" s="28">
        <f t="shared" si="99"/>
        <v>639.3662438514599</v>
      </c>
      <c r="AB471" s="28">
        <f t="shared" si="99"/>
        <v>697.26284909301285</v>
      </c>
      <c r="AC471" s="28">
        <f t="shared" si="99"/>
        <v>785.12143416893377</v>
      </c>
      <c r="AD471" s="28">
        <f t="shared" si="99"/>
        <v>904.2413919751267</v>
      </c>
      <c r="AE471" s="28">
        <f t="shared" si="99"/>
        <v>1009.3096370279474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3.5402367463671258E-2</v>
      </c>
      <c r="D508" s="21">
        <f t="shared" ref="D508:AE508" si="104">+D509+D510+D511+D512+D513+D514</f>
        <v>0.11875776236060168</v>
      </c>
      <c r="E508" s="21">
        <f t="shared" si="104"/>
        <v>0.25329988366333955</v>
      </c>
      <c r="F508" s="21">
        <f t="shared" si="104"/>
        <v>0.3253493078146894</v>
      </c>
      <c r="G508" s="21">
        <f t="shared" si="104"/>
        <v>2.407743852682537</v>
      </c>
      <c r="H508" s="21">
        <f t="shared" si="104"/>
        <v>5.3361098863475416</v>
      </c>
      <c r="I508" s="21">
        <f t="shared" si="104"/>
        <v>10.874982272930716</v>
      </c>
      <c r="J508" s="21">
        <f t="shared" si="104"/>
        <v>23.809555712123995</v>
      </c>
      <c r="K508" s="21">
        <f t="shared" si="104"/>
        <v>25.200849369474891</v>
      </c>
      <c r="L508" s="21">
        <f t="shared" si="104"/>
        <v>34.53596759880692</v>
      </c>
      <c r="M508" s="21">
        <f t="shared" si="104"/>
        <v>48.583986870754295</v>
      </c>
      <c r="N508" s="21">
        <f t="shared" si="104"/>
        <v>65.557798066218098</v>
      </c>
      <c r="O508" s="21">
        <f t="shared" si="104"/>
        <v>69.483451368569092</v>
      </c>
      <c r="P508" s="21">
        <f t="shared" si="104"/>
        <v>85.91864532109237</v>
      </c>
      <c r="Q508" s="21">
        <f t="shared" si="104"/>
        <v>101.86131067913514</v>
      </c>
      <c r="R508" s="21">
        <f t="shared" si="104"/>
        <v>124.38827152571895</v>
      </c>
      <c r="S508" s="21">
        <f t="shared" si="104"/>
        <v>151.4956383239151</v>
      </c>
      <c r="T508" s="21">
        <f t="shared" si="104"/>
        <v>193.4161497642537</v>
      </c>
      <c r="U508" s="21">
        <f t="shared" si="104"/>
        <v>251.7057412478905</v>
      </c>
      <c r="V508" s="21">
        <f t="shared" si="104"/>
        <v>298.93136286416228</v>
      </c>
      <c r="W508" s="21">
        <f t="shared" si="104"/>
        <v>347.28371417995925</v>
      </c>
      <c r="X508" s="21">
        <f t="shared" si="104"/>
        <v>424.70515299337558</v>
      </c>
      <c r="Y508" s="21">
        <f t="shared" si="104"/>
        <v>497.52079891469191</v>
      </c>
      <c r="Z508" s="21">
        <f t="shared" si="104"/>
        <v>556.89448217553638</v>
      </c>
      <c r="AA508" s="21">
        <f t="shared" si="104"/>
        <v>639.3662438514599</v>
      </c>
      <c r="AB508" s="21">
        <f t="shared" si="104"/>
        <v>697.26284909301285</v>
      </c>
      <c r="AC508" s="21">
        <f t="shared" si="104"/>
        <v>785.12143416893377</v>
      </c>
      <c r="AD508" s="21">
        <f t="shared" si="104"/>
        <v>904.2413919751267</v>
      </c>
      <c r="AE508" s="21">
        <f t="shared" si="104"/>
        <v>1009.3096370279474</v>
      </c>
    </row>
    <row r="509" spans="1:31" x14ac:dyDescent="0.2">
      <c r="A509" s="9" t="s">
        <v>343</v>
      </c>
      <c r="B509" s="4" t="s">
        <v>344</v>
      </c>
      <c r="C509" s="37">
        <f>+C161</f>
        <v>3.5402367463671258E-2</v>
      </c>
      <c r="D509" s="37">
        <f t="shared" ref="D509:AE509" si="105">+D161</f>
        <v>0.11875776236060168</v>
      </c>
      <c r="E509" s="37">
        <f t="shared" si="105"/>
        <v>0.25329988366333955</v>
      </c>
      <c r="F509" s="37">
        <f t="shared" si="105"/>
        <v>0.3253493078146894</v>
      </c>
      <c r="G509" s="37">
        <f t="shared" si="105"/>
        <v>2.407743852682537</v>
      </c>
      <c r="H509" s="37">
        <f t="shared" si="105"/>
        <v>5.3361098863475416</v>
      </c>
      <c r="I509" s="37">
        <f t="shared" si="105"/>
        <v>10.874982272930716</v>
      </c>
      <c r="J509" s="37">
        <f t="shared" si="105"/>
        <v>23.698156732193766</v>
      </c>
      <c r="K509" s="37">
        <f t="shared" si="105"/>
        <v>24.836416325911827</v>
      </c>
      <c r="L509" s="37">
        <f t="shared" si="105"/>
        <v>33.278556675793283</v>
      </c>
      <c r="M509" s="37">
        <f t="shared" si="105"/>
        <v>46.150388958802317</v>
      </c>
      <c r="N509" s="37">
        <f t="shared" si="105"/>
        <v>62.309580708905273</v>
      </c>
      <c r="O509" s="37">
        <f t="shared" si="105"/>
        <v>65.752421717736851</v>
      </c>
      <c r="P509" s="37">
        <f t="shared" si="105"/>
        <v>82.605033608240348</v>
      </c>
      <c r="Q509" s="37">
        <f t="shared" si="105"/>
        <v>96.949996480152464</v>
      </c>
      <c r="R509" s="37">
        <f t="shared" si="105"/>
        <v>115.71595755273226</v>
      </c>
      <c r="S509" s="37">
        <f t="shared" si="105"/>
        <v>143.01813946080512</v>
      </c>
      <c r="T509" s="37">
        <f t="shared" si="105"/>
        <v>185.40693549126678</v>
      </c>
      <c r="U509" s="37">
        <f t="shared" si="105"/>
        <v>235.9583598902266</v>
      </c>
      <c r="V509" s="37">
        <f t="shared" si="105"/>
        <v>278.22511495087122</v>
      </c>
      <c r="W509" s="37">
        <f t="shared" si="105"/>
        <v>307.08835692318775</v>
      </c>
      <c r="X509" s="37">
        <f t="shared" si="105"/>
        <v>390.70247802395221</v>
      </c>
      <c r="Y509" s="37">
        <f t="shared" si="105"/>
        <v>440.42714418872595</v>
      </c>
      <c r="Z509" s="37">
        <f t="shared" si="105"/>
        <v>498.44571740214826</v>
      </c>
      <c r="AA509" s="37">
        <f t="shared" si="105"/>
        <v>572.66344857035233</v>
      </c>
      <c r="AB509" s="37">
        <f t="shared" si="105"/>
        <v>623.13584516011713</v>
      </c>
      <c r="AC509" s="37">
        <f t="shared" si="105"/>
        <v>689.5590985471805</v>
      </c>
      <c r="AD509" s="37">
        <f t="shared" si="105"/>
        <v>811.04804998436111</v>
      </c>
      <c r="AE509" s="37">
        <f t="shared" si="105"/>
        <v>924.08272454900793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3.3236199364864742E-3</v>
      </c>
      <c r="Q510" s="37">
        <f t="shared" si="106"/>
        <v>1.5769298923395747</v>
      </c>
      <c r="R510" s="37">
        <f t="shared" si="106"/>
        <v>4.7013043871883404</v>
      </c>
      <c r="S510" s="37">
        <f t="shared" si="106"/>
        <v>3.4920622753811412</v>
      </c>
      <c r="T510" s="37">
        <f t="shared" si="106"/>
        <v>2.2776866495586674</v>
      </c>
      <c r="U510" s="37">
        <f t="shared" si="106"/>
        <v>6.2307786657187485</v>
      </c>
      <c r="V510" s="37">
        <f t="shared" si="106"/>
        <v>8.0240564390009279</v>
      </c>
      <c r="W510" s="37">
        <f t="shared" si="106"/>
        <v>23.190121454825636</v>
      </c>
      <c r="X510" s="37">
        <f t="shared" si="106"/>
        <v>11.102122119453771</v>
      </c>
      <c r="Y510" s="37">
        <f t="shared" si="106"/>
        <v>23.755986330245474</v>
      </c>
      <c r="Z510" s="37">
        <f t="shared" si="106"/>
        <v>16.389077232920311</v>
      </c>
      <c r="AA510" s="37">
        <f t="shared" si="106"/>
        <v>21.355907975270195</v>
      </c>
      <c r="AB510" s="37">
        <f t="shared" si="106"/>
        <v>22.876339253482495</v>
      </c>
      <c r="AC510" s="37">
        <f t="shared" si="106"/>
        <v>36.563748855984741</v>
      </c>
      <c r="AD510" s="37">
        <f t="shared" si="106"/>
        <v>32.092440345819753</v>
      </c>
      <c r="AE510" s="37">
        <f t="shared" si="106"/>
        <v>26.391041989073202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0.11139897993022763</v>
      </c>
      <c r="K511" s="37">
        <f t="shared" si="107"/>
        <v>0.26327318184950987</v>
      </c>
      <c r="L511" s="37">
        <f t="shared" si="107"/>
        <v>0.55688474427359624</v>
      </c>
      <c r="M511" s="37">
        <f t="shared" si="107"/>
        <v>1.0108271175961849</v>
      </c>
      <c r="N511" s="37">
        <f t="shared" si="107"/>
        <v>1.635782333471429</v>
      </c>
      <c r="O511" s="37">
        <f t="shared" si="107"/>
        <v>2.2219251812339604</v>
      </c>
      <c r="P511" s="37">
        <f t="shared" si="107"/>
        <v>2.4818825268775018</v>
      </c>
      <c r="Q511" s="37">
        <f t="shared" si="107"/>
        <v>2.8855845813747085</v>
      </c>
      <c r="R511" s="37">
        <f t="shared" si="107"/>
        <v>3.410410648390811</v>
      </c>
      <c r="S511" s="37">
        <f t="shared" si="107"/>
        <v>4.2301703248177382</v>
      </c>
      <c r="T511" s="37">
        <f t="shared" si="107"/>
        <v>5.0733489437991857</v>
      </c>
      <c r="U511" s="37">
        <f t="shared" si="107"/>
        <v>6.8684402868530166</v>
      </c>
      <c r="V511" s="37">
        <f t="shared" si="107"/>
        <v>7.5719047066739842</v>
      </c>
      <c r="W511" s="37">
        <f t="shared" si="107"/>
        <v>10.317560376378639</v>
      </c>
      <c r="X511" s="37">
        <f t="shared" si="107"/>
        <v>14.20305326471575</v>
      </c>
      <c r="Y511" s="37">
        <f t="shared" si="107"/>
        <v>21.65657762339313</v>
      </c>
      <c r="Z511" s="37">
        <f t="shared" si="107"/>
        <v>27.064817245446424</v>
      </c>
      <c r="AA511" s="37">
        <f t="shared" si="107"/>
        <v>30.976577137333116</v>
      </c>
      <c r="AB511" s="37">
        <f t="shared" si="107"/>
        <v>38.899526701519314</v>
      </c>
      <c r="AC511" s="37">
        <f t="shared" si="107"/>
        <v>43.245062367702346</v>
      </c>
      <c r="AD511" s="37">
        <f t="shared" si="107"/>
        <v>42.250561858449331</v>
      </c>
      <c r="AE511" s="37">
        <f t="shared" si="107"/>
        <v>40.454687779349982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2.1559370480274884</v>
      </c>
      <c r="V512" s="37">
        <f t="shared" si="107"/>
        <v>4.6445068304072539</v>
      </c>
      <c r="W512" s="37">
        <f t="shared" si="107"/>
        <v>5.439689957890784</v>
      </c>
      <c r="X512" s="37">
        <f t="shared" si="107"/>
        <v>5.9343360807893006</v>
      </c>
      <c r="Y512" s="37">
        <f t="shared" si="107"/>
        <v>6.4571792716323246</v>
      </c>
      <c r="Z512" s="37">
        <f t="shared" si="107"/>
        <v>7.3013059704997092</v>
      </c>
      <c r="AA512" s="37">
        <f t="shared" si="107"/>
        <v>7.0163696258412385</v>
      </c>
      <c r="AB512" s="37">
        <f t="shared" si="107"/>
        <v>5.0219996575039376</v>
      </c>
      <c r="AC512" s="37">
        <f t="shared" si="107"/>
        <v>8.9132712506192693</v>
      </c>
      <c r="AD512" s="37">
        <f t="shared" si="107"/>
        <v>11.662001290477773</v>
      </c>
      <c r="AE512" s="37">
        <f t="shared" si="107"/>
        <v>8.7658144540602407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0.10115986171355525</v>
      </c>
      <c r="L513" s="37">
        <f t="shared" si="107"/>
        <v>0.70052617874003786</v>
      </c>
      <c r="M513" s="37">
        <f t="shared" si="107"/>
        <v>1.4227707943557939</v>
      </c>
      <c r="N513" s="37">
        <f t="shared" si="107"/>
        <v>1.6124350238413958</v>
      </c>
      <c r="O513" s="37">
        <f t="shared" si="107"/>
        <v>1.5091044695982856</v>
      </c>
      <c r="P513" s="37">
        <f t="shared" si="107"/>
        <v>0.8284055660380476</v>
      </c>
      <c r="Q513" s="37">
        <f t="shared" si="107"/>
        <v>0.44879972526838274</v>
      </c>
      <c r="R513" s="37">
        <f t="shared" si="107"/>
        <v>0.56059893740753342</v>
      </c>
      <c r="S513" s="37">
        <f t="shared" si="107"/>
        <v>0.75526626291110166</v>
      </c>
      <c r="T513" s="37">
        <f t="shared" si="107"/>
        <v>0.65817867962909338</v>
      </c>
      <c r="U513" s="37">
        <f t="shared" si="107"/>
        <v>0.49222535706462767</v>
      </c>
      <c r="V513" s="37">
        <f t="shared" si="107"/>
        <v>0.46577993720892835</v>
      </c>
      <c r="W513" s="37">
        <f t="shared" si="107"/>
        <v>1.2479854676764057</v>
      </c>
      <c r="X513" s="37">
        <f t="shared" si="107"/>
        <v>2.7631635044645231</v>
      </c>
      <c r="Y513" s="37">
        <f t="shared" si="107"/>
        <v>5.2239115006950501</v>
      </c>
      <c r="Z513" s="37">
        <f t="shared" si="107"/>
        <v>7.6935643245217626</v>
      </c>
      <c r="AA513" s="37">
        <f t="shared" si="107"/>
        <v>7.3539405426630369</v>
      </c>
      <c r="AB513" s="37">
        <f t="shared" si="107"/>
        <v>7.3291383203900633</v>
      </c>
      <c r="AC513" s="37">
        <f t="shared" si="107"/>
        <v>6.8402531474469805</v>
      </c>
      <c r="AD513" s="37">
        <f t="shared" si="107"/>
        <v>7.1883384960186181</v>
      </c>
      <c r="AE513" s="37">
        <f t="shared" si="107"/>
        <v>9.6153682564559766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3.5402367463671258E-2</v>
      </c>
      <c r="D599" s="28">
        <f t="shared" si="125"/>
        <v>0.11875776236060168</v>
      </c>
      <c r="E599" s="28">
        <f t="shared" si="125"/>
        <v>0.25329988366333955</v>
      </c>
      <c r="F599" s="28">
        <f t="shared" si="125"/>
        <v>0.3253493078146894</v>
      </c>
      <c r="G599" s="28">
        <f t="shared" si="125"/>
        <v>2.407743852682537</v>
      </c>
      <c r="H599" s="28">
        <f t="shared" si="125"/>
        <v>5.3361098863475416</v>
      </c>
      <c r="I599" s="28">
        <f t="shared" si="125"/>
        <v>10.874982272930716</v>
      </c>
      <c r="J599" s="28">
        <f t="shared" si="125"/>
        <v>23.809555712123995</v>
      </c>
      <c r="K599" s="28">
        <f t="shared" si="125"/>
        <v>25.200849369474891</v>
      </c>
      <c r="L599" s="28">
        <f t="shared" si="125"/>
        <v>34.53596759880692</v>
      </c>
      <c r="M599" s="28">
        <f t="shared" si="125"/>
        <v>48.583986870754295</v>
      </c>
      <c r="N599" s="28">
        <f t="shared" si="125"/>
        <v>65.557798066218098</v>
      </c>
      <c r="O599" s="28">
        <f t="shared" si="125"/>
        <v>69.483451368569092</v>
      </c>
      <c r="P599" s="28">
        <f t="shared" si="125"/>
        <v>85.91864532109237</v>
      </c>
      <c r="Q599" s="28">
        <f t="shared" si="125"/>
        <v>101.86131067913514</v>
      </c>
      <c r="R599" s="28">
        <f t="shared" si="125"/>
        <v>124.38827152571895</v>
      </c>
      <c r="S599" s="28">
        <f t="shared" si="125"/>
        <v>151.4956383239151</v>
      </c>
      <c r="T599" s="28">
        <f t="shared" si="125"/>
        <v>193.4161497642537</v>
      </c>
      <c r="U599" s="28">
        <f t="shared" si="125"/>
        <v>251.7057412478905</v>
      </c>
      <c r="V599" s="28">
        <f t="shared" si="125"/>
        <v>298.93136286416228</v>
      </c>
      <c r="W599" s="28">
        <f t="shared" si="125"/>
        <v>347.28371417995925</v>
      </c>
      <c r="X599" s="28">
        <f t="shared" si="125"/>
        <v>424.70515299337558</v>
      </c>
      <c r="Y599" s="28">
        <f t="shared" si="125"/>
        <v>497.52079891469191</v>
      </c>
      <c r="Z599" s="28">
        <f t="shared" si="125"/>
        <v>556.89448217553638</v>
      </c>
      <c r="AA599" s="28">
        <f t="shared" si="125"/>
        <v>639.3662438514599</v>
      </c>
      <c r="AB599" s="28">
        <f t="shared" si="125"/>
        <v>697.26284909301285</v>
      </c>
      <c r="AC599" s="28">
        <f t="shared" si="125"/>
        <v>785.12143416893377</v>
      </c>
      <c r="AD599" s="28">
        <f t="shared" si="125"/>
        <v>904.2413919751267</v>
      </c>
      <c r="AE599" s="28">
        <f t="shared" si="125"/>
        <v>1009.3096370279474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3.5402367463671258E-2</v>
      </c>
      <c r="D604" s="28">
        <f t="shared" ref="D604:AE604" si="127">+D606+D607+D609+D610+D611</f>
        <v>0.11875776236060168</v>
      </c>
      <c r="E604" s="28">
        <f t="shared" si="127"/>
        <v>0.25329988366333955</v>
      </c>
      <c r="F604" s="28">
        <f t="shared" si="127"/>
        <v>0.3253493078146894</v>
      </c>
      <c r="G604" s="28">
        <f t="shared" si="127"/>
        <v>2.407743852682537</v>
      </c>
      <c r="H604" s="28">
        <f t="shared" si="127"/>
        <v>5.3361098863475416</v>
      </c>
      <c r="I604" s="28">
        <f t="shared" si="127"/>
        <v>10.874982272930716</v>
      </c>
      <c r="J604" s="28">
        <f t="shared" si="127"/>
        <v>23.809555712123995</v>
      </c>
      <c r="K604" s="28">
        <f t="shared" si="127"/>
        <v>25.200849369474891</v>
      </c>
      <c r="L604" s="28">
        <f t="shared" si="127"/>
        <v>34.53596759880692</v>
      </c>
      <c r="M604" s="28">
        <f t="shared" si="127"/>
        <v>48.583986870754295</v>
      </c>
      <c r="N604" s="28">
        <f t="shared" si="127"/>
        <v>65.557798066218098</v>
      </c>
      <c r="O604" s="28">
        <f t="shared" si="127"/>
        <v>69.483451368569092</v>
      </c>
      <c r="P604" s="28">
        <f t="shared" si="127"/>
        <v>85.91864532109237</v>
      </c>
      <c r="Q604" s="28">
        <f t="shared" si="127"/>
        <v>101.86131067913514</v>
      </c>
      <c r="R604" s="28">
        <f t="shared" si="127"/>
        <v>124.38827152571895</v>
      </c>
      <c r="S604" s="28">
        <f t="shared" si="127"/>
        <v>151.4956383239151</v>
      </c>
      <c r="T604" s="28">
        <f t="shared" si="127"/>
        <v>193.4161497642537</v>
      </c>
      <c r="U604" s="28">
        <f t="shared" si="127"/>
        <v>251.7057412478905</v>
      </c>
      <c r="V604" s="28">
        <f t="shared" si="127"/>
        <v>298.93136286416228</v>
      </c>
      <c r="W604" s="28">
        <f t="shared" si="127"/>
        <v>347.28371417995925</v>
      </c>
      <c r="X604" s="28">
        <f t="shared" si="127"/>
        <v>424.70515299337558</v>
      </c>
      <c r="Y604" s="28">
        <f t="shared" si="127"/>
        <v>497.52079891469191</v>
      </c>
      <c r="Z604" s="28">
        <f t="shared" si="127"/>
        <v>556.89448217553638</v>
      </c>
      <c r="AA604" s="28">
        <f t="shared" si="127"/>
        <v>639.3662438514599</v>
      </c>
      <c r="AB604" s="28">
        <f t="shared" si="127"/>
        <v>697.26284909301285</v>
      </c>
      <c r="AC604" s="28">
        <f t="shared" si="127"/>
        <v>785.12143416893377</v>
      </c>
      <c r="AD604" s="28">
        <f t="shared" si="127"/>
        <v>904.2413919751267</v>
      </c>
      <c r="AE604" s="28">
        <f t="shared" si="127"/>
        <v>1009.3096370279474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3.5402367463671258E-2</v>
      </c>
      <c r="D610" s="37">
        <f t="shared" ref="D610:AE610" si="131">+D508</f>
        <v>0.11875776236060168</v>
      </c>
      <c r="E610" s="37">
        <f t="shared" si="131"/>
        <v>0.25329988366333955</v>
      </c>
      <c r="F610" s="37">
        <f t="shared" si="131"/>
        <v>0.3253493078146894</v>
      </c>
      <c r="G610" s="37">
        <f t="shared" si="131"/>
        <v>2.407743852682537</v>
      </c>
      <c r="H610" s="37">
        <f t="shared" si="131"/>
        <v>5.3361098863475416</v>
      </c>
      <c r="I610" s="37">
        <f t="shared" si="131"/>
        <v>10.874982272930716</v>
      </c>
      <c r="J610" s="37">
        <f t="shared" si="131"/>
        <v>23.809555712123995</v>
      </c>
      <c r="K610" s="37">
        <f t="shared" si="131"/>
        <v>25.200849369474891</v>
      </c>
      <c r="L610" s="37">
        <f t="shared" si="131"/>
        <v>34.53596759880692</v>
      </c>
      <c r="M610" s="37">
        <f t="shared" si="131"/>
        <v>48.583986870754295</v>
      </c>
      <c r="N610" s="37">
        <f t="shared" si="131"/>
        <v>65.557798066218098</v>
      </c>
      <c r="O610" s="37">
        <f t="shared" si="131"/>
        <v>69.483451368569092</v>
      </c>
      <c r="P610" s="37">
        <f t="shared" si="131"/>
        <v>85.91864532109237</v>
      </c>
      <c r="Q610" s="37">
        <f t="shared" si="131"/>
        <v>101.86131067913514</v>
      </c>
      <c r="R610" s="37">
        <f t="shared" si="131"/>
        <v>124.38827152571895</v>
      </c>
      <c r="S610" s="37">
        <f t="shared" si="131"/>
        <v>151.4956383239151</v>
      </c>
      <c r="T610" s="37">
        <f t="shared" si="131"/>
        <v>193.4161497642537</v>
      </c>
      <c r="U610" s="37">
        <f t="shared" si="131"/>
        <v>251.7057412478905</v>
      </c>
      <c r="V610" s="37">
        <f t="shared" si="131"/>
        <v>298.93136286416228</v>
      </c>
      <c r="W610" s="37">
        <f t="shared" si="131"/>
        <v>347.28371417995925</v>
      </c>
      <c r="X610" s="37">
        <f t="shared" si="131"/>
        <v>424.70515299337558</v>
      </c>
      <c r="Y610" s="37">
        <f t="shared" si="131"/>
        <v>497.52079891469191</v>
      </c>
      <c r="Z610" s="37">
        <f t="shared" si="131"/>
        <v>556.89448217553638</v>
      </c>
      <c r="AA610" s="37">
        <f t="shared" si="131"/>
        <v>639.3662438514599</v>
      </c>
      <c r="AB610" s="37">
        <f t="shared" si="131"/>
        <v>697.26284909301285</v>
      </c>
      <c r="AC610" s="37">
        <f t="shared" si="131"/>
        <v>785.12143416893377</v>
      </c>
      <c r="AD610" s="37">
        <f t="shared" si="131"/>
        <v>904.2413919751267</v>
      </c>
      <c r="AE610" s="37">
        <f t="shared" si="131"/>
        <v>1009.3096370279474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3.5402367463671258E-2</v>
      </c>
      <c r="D656" s="28">
        <f t="shared" si="137"/>
        <v>0.11875776236060168</v>
      </c>
      <c r="E656" s="28">
        <f t="shared" si="137"/>
        <v>0.25329988366333955</v>
      </c>
      <c r="F656" s="28">
        <f t="shared" si="137"/>
        <v>0.3253493078146894</v>
      </c>
      <c r="G656" s="28">
        <f t="shared" si="137"/>
        <v>2.407743852682537</v>
      </c>
      <c r="H656" s="28">
        <f t="shared" si="137"/>
        <v>5.3361098863475416</v>
      </c>
      <c r="I656" s="28">
        <f t="shared" si="137"/>
        <v>10.874982272930716</v>
      </c>
      <c r="J656" s="28">
        <f t="shared" si="137"/>
        <v>23.809555712123995</v>
      </c>
      <c r="K656" s="28">
        <f t="shared" si="137"/>
        <v>25.200849369474891</v>
      </c>
      <c r="L656" s="28">
        <f t="shared" si="137"/>
        <v>34.53596759880692</v>
      </c>
      <c r="M656" s="28">
        <f t="shared" si="137"/>
        <v>48.583986870754295</v>
      </c>
      <c r="N656" s="28">
        <f t="shared" si="137"/>
        <v>65.557798066218098</v>
      </c>
      <c r="O656" s="28">
        <f t="shared" si="137"/>
        <v>69.483451368569092</v>
      </c>
      <c r="P656" s="28">
        <f t="shared" si="137"/>
        <v>85.91864532109237</v>
      </c>
      <c r="Q656" s="28">
        <f t="shared" si="137"/>
        <v>101.86131067913514</v>
      </c>
      <c r="R656" s="28">
        <f t="shared" si="137"/>
        <v>124.38827152571895</v>
      </c>
      <c r="S656" s="28">
        <f t="shared" si="137"/>
        <v>151.4956383239151</v>
      </c>
      <c r="T656" s="28">
        <f t="shared" si="137"/>
        <v>193.4161497642537</v>
      </c>
      <c r="U656" s="28">
        <f t="shared" si="137"/>
        <v>251.7057412478905</v>
      </c>
      <c r="V656" s="28">
        <f t="shared" si="137"/>
        <v>298.93136286416228</v>
      </c>
      <c r="W656" s="28">
        <f t="shared" si="137"/>
        <v>347.28371417995925</v>
      </c>
      <c r="X656" s="28">
        <f t="shared" si="137"/>
        <v>424.70515299337558</v>
      </c>
      <c r="Y656" s="28">
        <f t="shared" si="137"/>
        <v>497.52079891469191</v>
      </c>
      <c r="Z656" s="28">
        <f t="shared" si="137"/>
        <v>556.89448217553638</v>
      </c>
      <c r="AA656" s="28">
        <f t="shared" si="137"/>
        <v>639.3662438514599</v>
      </c>
      <c r="AB656" s="28">
        <f t="shared" si="137"/>
        <v>697.26284909301285</v>
      </c>
      <c r="AC656" s="28">
        <f t="shared" si="137"/>
        <v>785.12143416893377</v>
      </c>
      <c r="AD656" s="28">
        <f t="shared" si="137"/>
        <v>904.2413919751267</v>
      </c>
      <c r="AE656" s="28">
        <f t="shared" si="137"/>
        <v>1009.3096370279474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3.5402367463671258E-2</v>
      </c>
      <c r="D658" s="28">
        <f t="shared" si="139"/>
        <v>0.11875776236060168</v>
      </c>
      <c r="E658" s="28">
        <f t="shared" si="139"/>
        <v>0.25329988366333955</v>
      </c>
      <c r="F658" s="28">
        <f t="shared" si="139"/>
        <v>0.3253493078146894</v>
      </c>
      <c r="G658" s="28">
        <f t="shared" si="139"/>
        <v>2.407743852682537</v>
      </c>
      <c r="H658" s="28">
        <f t="shared" si="139"/>
        <v>5.3361098863475416</v>
      </c>
      <c r="I658" s="28">
        <f t="shared" si="139"/>
        <v>10.874982272930716</v>
      </c>
      <c r="J658" s="28">
        <f t="shared" si="139"/>
        <v>23.809555712123995</v>
      </c>
      <c r="K658" s="28">
        <f t="shared" si="139"/>
        <v>25.200849369474891</v>
      </c>
      <c r="L658" s="28">
        <f t="shared" si="139"/>
        <v>34.53596759880692</v>
      </c>
      <c r="M658" s="28">
        <f t="shared" si="139"/>
        <v>48.583986870754295</v>
      </c>
      <c r="N658" s="28">
        <f t="shared" si="139"/>
        <v>65.557798066218098</v>
      </c>
      <c r="O658" s="28">
        <f t="shared" si="139"/>
        <v>69.483451368569092</v>
      </c>
      <c r="P658" s="28">
        <f t="shared" si="139"/>
        <v>85.91864532109237</v>
      </c>
      <c r="Q658" s="28">
        <f t="shared" si="139"/>
        <v>101.86131067913514</v>
      </c>
      <c r="R658" s="28">
        <f t="shared" si="139"/>
        <v>124.38827152571895</v>
      </c>
      <c r="S658" s="28">
        <f t="shared" si="139"/>
        <v>151.4956383239151</v>
      </c>
      <c r="T658" s="28">
        <f t="shared" si="139"/>
        <v>193.4161497642537</v>
      </c>
      <c r="U658" s="28">
        <f t="shared" si="139"/>
        <v>251.7057412478905</v>
      </c>
      <c r="V658" s="28">
        <f t="shared" si="139"/>
        <v>298.93136286416228</v>
      </c>
      <c r="W658" s="28">
        <f t="shared" si="139"/>
        <v>347.28371417995925</v>
      </c>
      <c r="X658" s="28">
        <f t="shared" si="139"/>
        <v>424.70515299337558</v>
      </c>
      <c r="Y658" s="28">
        <f t="shared" si="139"/>
        <v>497.52079891469191</v>
      </c>
      <c r="Z658" s="28">
        <f t="shared" si="139"/>
        <v>556.89448217553638</v>
      </c>
      <c r="AA658" s="28">
        <f t="shared" si="139"/>
        <v>639.3662438514599</v>
      </c>
      <c r="AB658" s="28">
        <f t="shared" si="139"/>
        <v>697.26284909301285</v>
      </c>
      <c r="AC658" s="28">
        <f t="shared" si="139"/>
        <v>785.12143416893377</v>
      </c>
      <c r="AD658" s="28">
        <f t="shared" si="139"/>
        <v>904.2413919751267</v>
      </c>
      <c r="AE658" s="28">
        <f t="shared" si="139"/>
        <v>1009.3096370279474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21" priority="247" operator="equal">
      <formula>0</formula>
    </cfRule>
  </conditionalFormatting>
  <conditionalFormatting sqref="AD2:AE2">
    <cfRule type="cellIs" dxfId="420" priority="111" operator="equal">
      <formula>0</formula>
    </cfRule>
  </conditionalFormatting>
  <conditionalFormatting sqref="C434:C437 C425:C431">
    <cfRule type="cellIs" dxfId="419" priority="77" operator="lessThan">
      <formula>0</formula>
    </cfRule>
  </conditionalFormatting>
  <conditionalFormatting sqref="C613">
    <cfRule type="cellIs" dxfId="418" priority="76" operator="lessThan">
      <formula>0</formula>
    </cfRule>
  </conditionalFormatting>
  <conditionalFormatting sqref="C432:C433">
    <cfRule type="cellIs" dxfId="417" priority="75" operator="lessThan">
      <formula>0</formula>
    </cfRule>
  </conditionalFormatting>
  <conditionalFormatting sqref="C555:C581">
    <cfRule type="cellIs" dxfId="416" priority="74" operator="lessThan">
      <formula>0</formula>
    </cfRule>
  </conditionalFormatting>
  <conditionalFormatting sqref="C624:C638">
    <cfRule type="cellIs" dxfId="415" priority="73" operator="lessThan">
      <formula>0</formula>
    </cfRule>
  </conditionalFormatting>
  <conditionalFormatting sqref="C659">
    <cfRule type="cellIs" dxfId="414" priority="72" operator="lessThan">
      <formula>0</formula>
    </cfRule>
  </conditionalFormatting>
  <conditionalFormatting sqref="C660">
    <cfRule type="cellIs" dxfId="413" priority="71" operator="lessThan">
      <formula>0</formula>
    </cfRule>
  </conditionalFormatting>
  <conditionalFormatting sqref="C661">
    <cfRule type="cellIs" dxfId="412" priority="70" operator="lessThan">
      <formula>0</formula>
    </cfRule>
  </conditionalFormatting>
  <conditionalFormatting sqref="C609">
    <cfRule type="cellIs" dxfId="411" priority="69" operator="lessThan">
      <formula>0</formula>
    </cfRule>
  </conditionalFormatting>
  <conditionalFormatting sqref="C610">
    <cfRule type="cellIs" dxfId="410" priority="68" operator="lessThan">
      <formula>0</formula>
    </cfRule>
  </conditionalFormatting>
  <conditionalFormatting sqref="C611">
    <cfRule type="cellIs" dxfId="409" priority="67" operator="lessThan">
      <formula>0</formula>
    </cfRule>
  </conditionalFormatting>
  <conditionalFormatting sqref="C606:C607">
    <cfRule type="cellIs" dxfId="408" priority="66" operator="lessThan">
      <formula>0</formula>
    </cfRule>
  </conditionalFormatting>
  <conditionalFormatting sqref="C191:C210 C212:C225 C227:C270 C273:C278 C280:C286 C292:C296">
    <cfRule type="cellIs" dxfId="407" priority="65" operator="lessThan">
      <formula>0</formula>
    </cfRule>
  </conditionalFormatting>
  <conditionalFormatting sqref="C271">
    <cfRule type="cellIs" dxfId="406" priority="64" operator="lessThan">
      <formula>0</formula>
    </cfRule>
  </conditionalFormatting>
  <conditionalFormatting sqref="C287">
    <cfRule type="cellIs" dxfId="405" priority="63" operator="lessThan">
      <formula>0</formula>
    </cfRule>
  </conditionalFormatting>
  <conditionalFormatting sqref="C291">
    <cfRule type="cellIs" dxfId="404" priority="62" operator="lessThan">
      <formula>0</formula>
    </cfRule>
  </conditionalFormatting>
  <conditionalFormatting sqref="C226">
    <cfRule type="cellIs" dxfId="403" priority="60" operator="lessThan">
      <formula>0</formula>
    </cfRule>
  </conditionalFormatting>
  <conditionalFormatting sqref="C211">
    <cfRule type="cellIs" dxfId="402" priority="61" operator="lessThan">
      <formula>0</formula>
    </cfRule>
  </conditionalFormatting>
  <conditionalFormatting sqref="C272">
    <cfRule type="cellIs" dxfId="401" priority="59" operator="lessThan">
      <formula>0</formula>
    </cfRule>
  </conditionalFormatting>
  <conditionalFormatting sqref="C279">
    <cfRule type="cellIs" dxfId="400" priority="58" operator="lessThan">
      <formula>0</formula>
    </cfRule>
  </conditionalFormatting>
  <conditionalFormatting sqref="C288:C290">
    <cfRule type="cellIs" dxfId="399" priority="57" operator="lessThan">
      <formula>0</formula>
    </cfRule>
  </conditionalFormatting>
  <conditionalFormatting sqref="C297:C354 C356:C424">
    <cfRule type="cellIs" dxfId="398" priority="56" operator="lessThan">
      <formula>0</formula>
    </cfRule>
  </conditionalFormatting>
  <conditionalFormatting sqref="C526:C554">
    <cfRule type="cellIs" dxfId="397" priority="55" operator="lessThan">
      <formula>0</formula>
    </cfRule>
  </conditionalFormatting>
  <conditionalFormatting sqref="C524:C525">
    <cfRule type="cellIs" dxfId="396" priority="54" operator="lessThan">
      <formula>0</formula>
    </cfRule>
  </conditionalFormatting>
  <conditionalFormatting sqref="C614:C623">
    <cfRule type="cellIs" dxfId="395" priority="53" operator="lessThan">
      <formula>0</formula>
    </cfRule>
  </conditionalFormatting>
  <conditionalFormatting sqref="C355">
    <cfRule type="cellIs" dxfId="394" priority="52" operator="lessThan">
      <formula>0</formula>
    </cfRule>
  </conditionalFormatting>
  <conditionalFormatting sqref="C453">
    <cfRule type="cellIs" dxfId="393" priority="51" operator="lessThan">
      <formula>0</formula>
    </cfRule>
  </conditionalFormatting>
  <conditionalFormatting sqref="C453">
    <cfRule type="cellIs" dxfId="392" priority="49" operator="equal">
      <formula>0</formula>
    </cfRule>
    <cfRule type="cellIs" dxfId="391" priority="50" operator="equal">
      <formula>0</formula>
    </cfRule>
  </conditionalFormatting>
  <conditionalFormatting sqref="C597">
    <cfRule type="cellIs" dxfId="390" priority="48" operator="lessThan">
      <formula>0</formula>
    </cfRule>
  </conditionalFormatting>
  <conditionalFormatting sqref="C597">
    <cfRule type="cellIs" dxfId="389" priority="46" operator="equal">
      <formula>0</formula>
    </cfRule>
    <cfRule type="cellIs" dxfId="388" priority="47" operator="equal">
      <formula>0</formula>
    </cfRule>
  </conditionalFormatting>
  <conditionalFormatting sqref="C654">
    <cfRule type="cellIs" dxfId="387" priority="45" operator="lessThan">
      <formula>0</formula>
    </cfRule>
  </conditionalFormatting>
  <conditionalFormatting sqref="C654">
    <cfRule type="cellIs" dxfId="386" priority="43" operator="equal">
      <formula>0</formula>
    </cfRule>
    <cfRule type="cellIs" dxfId="385" priority="44" operator="equal">
      <formula>0</formula>
    </cfRule>
  </conditionalFormatting>
  <conditionalFormatting sqref="A425:B426 A430:B431 A434:B437 A427:A429">
    <cfRule type="cellIs" dxfId="384" priority="42" operator="lessThan">
      <formula>0</formula>
    </cfRule>
  </conditionalFormatting>
  <conditionalFormatting sqref="A432:B433">
    <cfRule type="cellIs" dxfId="383" priority="41" operator="lessThan">
      <formula>0</formula>
    </cfRule>
  </conditionalFormatting>
  <conditionalFormatting sqref="B555 A576:B581">
    <cfRule type="cellIs" dxfId="382" priority="40" operator="lessThan">
      <formula>0</formula>
    </cfRule>
  </conditionalFormatting>
  <conditionalFormatting sqref="A633:B638 B624">
    <cfRule type="cellIs" dxfId="381" priority="39" operator="lessThan">
      <formula>0</formula>
    </cfRule>
  </conditionalFormatting>
  <conditionalFormatting sqref="A661:B661">
    <cfRule type="cellIs" dxfId="380" priority="38" operator="lessThan">
      <formula>0</formula>
    </cfRule>
  </conditionalFormatting>
  <conditionalFormatting sqref="B659:B660">
    <cfRule type="cellIs" dxfId="379" priority="37" operator="lessThan">
      <formula>0</formula>
    </cfRule>
  </conditionalFormatting>
  <conditionalFormatting sqref="B613">
    <cfRule type="cellIs" dxfId="378" priority="36" operator="lessThan">
      <formula>0</formula>
    </cfRule>
  </conditionalFormatting>
  <conditionalFormatting sqref="D434:AE437 D425:AE431">
    <cfRule type="cellIs" dxfId="377" priority="35" operator="lessThan">
      <formula>0</formula>
    </cfRule>
  </conditionalFormatting>
  <conditionalFormatting sqref="D613:AE613">
    <cfRule type="cellIs" dxfId="376" priority="34" operator="lessThan">
      <formula>0</formula>
    </cfRule>
  </conditionalFormatting>
  <conditionalFormatting sqref="D432:AE433">
    <cfRule type="cellIs" dxfId="375" priority="33" operator="lessThan">
      <formula>0</formula>
    </cfRule>
  </conditionalFormatting>
  <conditionalFormatting sqref="D555:AE581">
    <cfRule type="cellIs" dxfId="374" priority="32" operator="lessThan">
      <formula>0</formula>
    </cfRule>
  </conditionalFormatting>
  <conditionalFormatting sqref="D624:AE638">
    <cfRule type="cellIs" dxfId="373" priority="31" operator="lessThan">
      <formula>0</formula>
    </cfRule>
  </conditionalFormatting>
  <conditionalFormatting sqref="D659:AE659">
    <cfRule type="cellIs" dxfId="372" priority="30" operator="lessThan">
      <formula>0</formula>
    </cfRule>
  </conditionalFormatting>
  <conditionalFormatting sqref="D660:AE660">
    <cfRule type="cellIs" dxfId="371" priority="29" operator="lessThan">
      <formula>0</formula>
    </cfRule>
  </conditionalFormatting>
  <conditionalFormatting sqref="D661:AE661">
    <cfRule type="cellIs" dxfId="370" priority="28" operator="lessThan">
      <formula>0</formula>
    </cfRule>
  </conditionalFormatting>
  <conditionalFormatting sqref="D609:AE609">
    <cfRule type="cellIs" dxfId="369" priority="27" operator="lessThan">
      <formula>0</formula>
    </cfRule>
  </conditionalFormatting>
  <conditionalFormatting sqref="D610:AE610">
    <cfRule type="cellIs" dxfId="368" priority="26" operator="lessThan">
      <formula>0</formula>
    </cfRule>
  </conditionalFormatting>
  <conditionalFormatting sqref="D611:AE611">
    <cfRule type="cellIs" dxfId="367" priority="25" operator="lessThan">
      <formula>0</formula>
    </cfRule>
  </conditionalFormatting>
  <conditionalFormatting sqref="D606:AE607">
    <cfRule type="cellIs" dxfId="366" priority="24" operator="lessThan">
      <formula>0</formula>
    </cfRule>
  </conditionalFormatting>
  <conditionalFormatting sqref="D191:AE210 D212:AE225 D227:AE270 D273:AE278 D280:AE286 D292:AE296">
    <cfRule type="cellIs" dxfId="365" priority="23" operator="lessThan">
      <formula>0</formula>
    </cfRule>
  </conditionalFormatting>
  <conditionalFormatting sqref="D271:AE271">
    <cfRule type="cellIs" dxfId="364" priority="22" operator="lessThan">
      <formula>0</formula>
    </cfRule>
  </conditionalFormatting>
  <conditionalFormatting sqref="D287:AE287">
    <cfRule type="cellIs" dxfId="363" priority="21" operator="lessThan">
      <formula>0</formula>
    </cfRule>
  </conditionalFormatting>
  <conditionalFormatting sqref="D291:AE291">
    <cfRule type="cellIs" dxfId="362" priority="20" operator="lessThan">
      <formula>0</formula>
    </cfRule>
  </conditionalFormatting>
  <conditionalFormatting sqref="D226:AE226">
    <cfRule type="cellIs" dxfId="361" priority="18" operator="lessThan">
      <formula>0</formula>
    </cfRule>
  </conditionalFormatting>
  <conditionalFormatting sqref="D211:AE211">
    <cfRule type="cellIs" dxfId="360" priority="19" operator="lessThan">
      <formula>0</formula>
    </cfRule>
  </conditionalFormatting>
  <conditionalFormatting sqref="D272:AE272">
    <cfRule type="cellIs" dxfId="359" priority="17" operator="lessThan">
      <formula>0</formula>
    </cfRule>
  </conditionalFormatting>
  <conditionalFormatting sqref="D279:AE279">
    <cfRule type="cellIs" dxfId="358" priority="16" operator="lessThan">
      <formula>0</formula>
    </cfRule>
  </conditionalFormatting>
  <conditionalFormatting sqref="D288:AE290">
    <cfRule type="cellIs" dxfId="357" priority="15" operator="lessThan">
      <formula>0</formula>
    </cfRule>
  </conditionalFormatting>
  <conditionalFormatting sqref="D297:AE354 D356:AE424">
    <cfRule type="cellIs" dxfId="356" priority="14" operator="lessThan">
      <formula>0</formula>
    </cfRule>
  </conditionalFormatting>
  <conditionalFormatting sqref="D526:AE554">
    <cfRule type="cellIs" dxfId="355" priority="13" operator="lessThan">
      <formula>0</formula>
    </cfRule>
  </conditionalFormatting>
  <conditionalFormatting sqref="D524:AE525">
    <cfRule type="cellIs" dxfId="354" priority="12" operator="lessThan">
      <formula>0</formula>
    </cfRule>
  </conditionalFormatting>
  <conditionalFormatting sqref="D614:AE623">
    <cfRule type="cellIs" dxfId="353" priority="11" operator="lessThan">
      <formula>0</formula>
    </cfRule>
  </conditionalFormatting>
  <conditionalFormatting sqref="D355:AE355">
    <cfRule type="cellIs" dxfId="352" priority="10" operator="lessThan">
      <formula>0</formula>
    </cfRule>
  </conditionalFormatting>
  <conditionalFormatting sqref="D453:AE453">
    <cfRule type="cellIs" dxfId="351" priority="9" operator="lessThan">
      <formula>0</formula>
    </cfRule>
  </conditionalFormatting>
  <conditionalFormatting sqref="D453:AE453">
    <cfRule type="cellIs" dxfId="350" priority="7" operator="equal">
      <formula>0</formula>
    </cfRule>
    <cfRule type="cellIs" dxfId="349" priority="8" operator="equal">
      <formula>0</formula>
    </cfRule>
  </conditionalFormatting>
  <conditionalFormatting sqref="D597:AE597">
    <cfRule type="cellIs" dxfId="348" priority="6" operator="lessThan">
      <formula>0</formula>
    </cfRule>
  </conditionalFormatting>
  <conditionalFormatting sqref="D597:AE597">
    <cfRule type="cellIs" dxfId="347" priority="4" operator="equal">
      <formula>0</formula>
    </cfRule>
    <cfRule type="cellIs" dxfId="346" priority="5" operator="equal">
      <formula>0</formula>
    </cfRule>
  </conditionalFormatting>
  <conditionalFormatting sqref="D654:AE654">
    <cfRule type="cellIs" dxfId="345" priority="3" operator="lessThan">
      <formula>0</formula>
    </cfRule>
  </conditionalFormatting>
  <conditionalFormatting sqref="D654:AE654">
    <cfRule type="cellIs" dxfId="344" priority="1" operator="equal">
      <formula>0</formula>
    </cfRule>
    <cfRule type="cellIs" dxfId="34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2" priority="247" operator="equal">
      <formula>0</formula>
    </cfRule>
  </conditionalFormatting>
  <conditionalFormatting sqref="AD2:AE2">
    <cfRule type="cellIs" dxfId="341" priority="111" operator="equal">
      <formula>0</formula>
    </cfRule>
  </conditionalFormatting>
  <conditionalFormatting sqref="A425:B426 A430:B431 A434:B437 A427:A429">
    <cfRule type="cellIs" dxfId="340" priority="77" operator="lessThan">
      <formula>0</formula>
    </cfRule>
  </conditionalFormatting>
  <conditionalFormatting sqref="A432:B433">
    <cfRule type="cellIs" dxfId="339" priority="76" operator="lessThan">
      <formula>0</formula>
    </cfRule>
  </conditionalFormatting>
  <conditionalFormatting sqref="B555 A576:B581">
    <cfRule type="cellIs" dxfId="338" priority="75" operator="lessThan">
      <formula>0</formula>
    </cfRule>
  </conditionalFormatting>
  <conditionalFormatting sqref="A633:B638 B624">
    <cfRule type="cellIs" dxfId="337" priority="74" operator="lessThan">
      <formula>0</formula>
    </cfRule>
  </conditionalFormatting>
  <conditionalFormatting sqref="A661:B661">
    <cfRule type="cellIs" dxfId="336" priority="73" operator="lessThan">
      <formula>0</formula>
    </cfRule>
  </conditionalFormatting>
  <conditionalFormatting sqref="B659:B660">
    <cfRule type="cellIs" dxfId="335" priority="72" operator="lessThan">
      <formula>0</formula>
    </cfRule>
  </conditionalFormatting>
  <conditionalFormatting sqref="B613">
    <cfRule type="cellIs" dxfId="334" priority="71" operator="lessThan">
      <formula>0</formula>
    </cfRule>
  </conditionalFormatting>
  <conditionalFormatting sqref="C434:C437 C425:C431">
    <cfRule type="cellIs" dxfId="333" priority="70" operator="lessThan">
      <formula>0</formula>
    </cfRule>
  </conditionalFormatting>
  <conditionalFormatting sqref="C613">
    <cfRule type="cellIs" dxfId="332" priority="69" operator="lessThan">
      <formula>0</formula>
    </cfRule>
  </conditionalFormatting>
  <conditionalFormatting sqref="C432:C433">
    <cfRule type="cellIs" dxfId="331" priority="68" operator="lessThan">
      <formula>0</formula>
    </cfRule>
  </conditionalFormatting>
  <conditionalFormatting sqref="C555:C581">
    <cfRule type="cellIs" dxfId="330" priority="67" operator="lessThan">
      <formula>0</formula>
    </cfRule>
  </conditionalFormatting>
  <conditionalFormatting sqref="C624:C638">
    <cfRule type="cellIs" dxfId="329" priority="66" operator="lessThan">
      <formula>0</formula>
    </cfRule>
  </conditionalFormatting>
  <conditionalFormatting sqref="C659">
    <cfRule type="cellIs" dxfId="328" priority="65" operator="lessThan">
      <formula>0</formula>
    </cfRule>
  </conditionalFormatting>
  <conditionalFormatting sqref="C660">
    <cfRule type="cellIs" dxfId="327" priority="64" operator="lessThan">
      <formula>0</formula>
    </cfRule>
  </conditionalFormatting>
  <conditionalFormatting sqref="C661">
    <cfRule type="cellIs" dxfId="326" priority="63" operator="lessThan">
      <formula>0</formula>
    </cfRule>
  </conditionalFormatting>
  <conditionalFormatting sqref="C609">
    <cfRule type="cellIs" dxfId="325" priority="62" operator="lessThan">
      <formula>0</formula>
    </cfRule>
  </conditionalFormatting>
  <conditionalFormatting sqref="C610">
    <cfRule type="cellIs" dxfId="324" priority="61" operator="lessThan">
      <formula>0</formula>
    </cfRule>
  </conditionalFormatting>
  <conditionalFormatting sqref="C611">
    <cfRule type="cellIs" dxfId="323" priority="60" operator="lessThan">
      <formula>0</formula>
    </cfRule>
  </conditionalFormatting>
  <conditionalFormatting sqref="C606:C607">
    <cfRule type="cellIs" dxfId="322" priority="59" operator="lessThan">
      <formula>0</formula>
    </cfRule>
  </conditionalFormatting>
  <conditionalFormatting sqref="C191:C210 C212:C225 C227:C270 C273:C278 C280:C286 C292:C296">
    <cfRule type="cellIs" dxfId="321" priority="58" operator="lessThan">
      <formula>0</formula>
    </cfRule>
  </conditionalFormatting>
  <conditionalFormatting sqref="C271">
    <cfRule type="cellIs" dxfId="320" priority="57" operator="lessThan">
      <formula>0</formula>
    </cfRule>
  </conditionalFormatting>
  <conditionalFormatting sqref="C287">
    <cfRule type="cellIs" dxfId="319" priority="56" operator="lessThan">
      <formula>0</formula>
    </cfRule>
  </conditionalFormatting>
  <conditionalFormatting sqref="C291">
    <cfRule type="cellIs" dxfId="318" priority="55" operator="lessThan">
      <formula>0</formula>
    </cfRule>
  </conditionalFormatting>
  <conditionalFormatting sqref="C226">
    <cfRule type="cellIs" dxfId="317" priority="53" operator="lessThan">
      <formula>0</formula>
    </cfRule>
  </conditionalFormatting>
  <conditionalFormatting sqref="C211">
    <cfRule type="cellIs" dxfId="316" priority="54" operator="lessThan">
      <formula>0</formula>
    </cfRule>
  </conditionalFormatting>
  <conditionalFormatting sqref="C272">
    <cfRule type="cellIs" dxfId="315" priority="52" operator="lessThan">
      <formula>0</formula>
    </cfRule>
  </conditionalFormatting>
  <conditionalFormatting sqref="C279">
    <cfRule type="cellIs" dxfId="314" priority="51" operator="lessThan">
      <formula>0</formula>
    </cfRule>
  </conditionalFormatting>
  <conditionalFormatting sqref="C288:C290">
    <cfRule type="cellIs" dxfId="313" priority="50" operator="lessThan">
      <formula>0</formula>
    </cfRule>
  </conditionalFormatting>
  <conditionalFormatting sqref="C297:C354 C356:C424">
    <cfRule type="cellIs" dxfId="312" priority="49" operator="lessThan">
      <formula>0</formula>
    </cfRule>
  </conditionalFormatting>
  <conditionalFormatting sqref="C526:C554">
    <cfRule type="cellIs" dxfId="311" priority="48" operator="lessThan">
      <formula>0</formula>
    </cfRule>
  </conditionalFormatting>
  <conditionalFormatting sqref="C524:C525">
    <cfRule type="cellIs" dxfId="310" priority="47" operator="lessThan">
      <formula>0</formula>
    </cfRule>
  </conditionalFormatting>
  <conditionalFormatting sqref="C614:C623">
    <cfRule type="cellIs" dxfId="309" priority="46" operator="lessThan">
      <formula>0</formula>
    </cfRule>
  </conditionalFormatting>
  <conditionalFormatting sqref="C355">
    <cfRule type="cellIs" dxfId="308" priority="45" operator="lessThan">
      <formula>0</formula>
    </cfRule>
  </conditionalFormatting>
  <conditionalFormatting sqref="C453">
    <cfRule type="cellIs" dxfId="307" priority="44" operator="lessThan">
      <formula>0</formula>
    </cfRule>
  </conditionalFormatting>
  <conditionalFormatting sqref="C453">
    <cfRule type="cellIs" dxfId="306" priority="42" operator="equal">
      <formula>0</formula>
    </cfRule>
    <cfRule type="cellIs" dxfId="305" priority="43" operator="equal">
      <formula>0</formula>
    </cfRule>
  </conditionalFormatting>
  <conditionalFormatting sqref="C597">
    <cfRule type="cellIs" dxfId="304" priority="41" operator="lessThan">
      <formula>0</formula>
    </cfRule>
  </conditionalFormatting>
  <conditionalFormatting sqref="C597">
    <cfRule type="cellIs" dxfId="303" priority="39" operator="equal">
      <formula>0</formula>
    </cfRule>
    <cfRule type="cellIs" dxfId="302" priority="40" operator="equal">
      <formula>0</formula>
    </cfRule>
  </conditionalFormatting>
  <conditionalFormatting sqref="C654">
    <cfRule type="cellIs" dxfId="301" priority="38" operator="lessThan">
      <formula>0</formula>
    </cfRule>
  </conditionalFormatting>
  <conditionalFormatting sqref="C654">
    <cfRule type="cellIs" dxfId="300" priority="36" operator="equal">
      <formula>0</formula>
    </cfRule>
    <cfRule type="cellIs" dxfId="299" priority="37" operator="equal">
      <formula>0</formula>
    </cfRule>
  </conditionalFormatting>
  <conditionalFormatting sqref="D434:AE437 D425:AE431">
    <cfRule type="cellIs" dxfId="298" priority="35" operator="lessThan">
      <formula>0</formula>
    </cfRule>
  </conditionalFormatting>
  <conditionalFormatting sqref="D613:AE613">
    <cfRule type="cellIs" dxfId="297" priority="34" operator="lessThan">
      <formula>0</formula>
    </cfRule>
  </conditionalFormatting>
  <conditionalFormatting sqref="D432:AE433">
    <cfRule type="cellIs" dxfId="296" priority="33" operator="lessThan">
      <formula>0</formula>
    </cfRule>
  </conditionalFormatting>
  <conditionalFormatting sqref="D555:AE581">
    <cfRule type="cellIs" dxfId="295" priority="32" operator="lessThan">
      <formula>0</formula>
    </cfRule>
  </conditionalFormatting>
  <conditionalFormatting sqref="D624:AE638">
    <cfRule type="cellIs" dxfId="294" priority="31" operator="lessThan">
      <formula>0</formula>
    </cfRule>
  </conditionalFormatting>
  <conditionalFormatting sqref="D659:AE659">
    <cfRule type="cellIs" dxfId="293" priority="30" operator="lessThan">
      <formula>0</formula>
    </cfRule>
  </conditionalFormatting>
  <conditionalFormatting sqref="D660:AE660">
    <cfRule type="cellIs" dxfId="292" priority="29" operator="lessThan">
      <formula>0</formula>
    </cfRule>
  </conditionalFormatting>
  <conditionalFormatting sqref="D661:AE661">
    <cfRule type="cellIs" dxfId="291" priority="28" operator="lessThan">
      <formula>0</formula>
    </cfRule>
  </conditionalFormatting>
  <conditionalFormatting sqref="D609:AE609">
    <cfRule type="cellIs" dxfId="290" priority="27" operator="lessThan">
      <formula>0</formula>
    </cfRule>
  </conditionalFormatting>
  <conditionalFormatting sqref="D610:AE610">
    <cfRule type="cellIs" dxfId="289" priority="26" operator="lessThan">
      <formula>0</formula>
    </cfRule>
  </conditionalFormatting>
  <conditionalFormatting sqref="D611:AE611">
    <cfRule type="cellIs" dxfId="288" priority="25" operator="lessThan">
      <formula>0</formula>
    </cfRule>
  </conditionalFormatting>
  <conditionalFormatting sqref="D606:AE607">
    <cfRule type="cellIs" dxfId="287" priority="24" operator="lessThan">
      <formula>0</formula>
    </cfRule>
  </conditionalFormatting>
  <conditionalFormatting sqref="D191:AE210 D212:AE225 D227:AE270 D273:AE278 D280:AE286 D292:AE296">
    <cfRule type="cellIs" dxfId="286" priority="23" operator="lessThan">
      <formula>0</formula>
    </cfRule>
  </conditionalFormatting>
  <conditionalFormatting sqref="D271:AE271">
    <cfRule type="cellIs" dxfId="285" priority="22" operator="lessThan">
      <formula>0</formula>
    </cfRule>
  </conditionalFormatting>
  <conditionalFormatting sqref="D287:AE287">
    <cfRule type="cellIs" dxfId="284" priority="21" operator="lessThan">
      <formula>0</formula>
    </cfRule>
  </conditionalFormatting>
  <conditionalFormatting sqref="D291:AE291">
    <cfRule type="cellIs" dxfId="283" priority="20" operator="lessThan">
      <formula>0</formula>
    </cfRule>
  </conditionalFormatting>
  <conditionalFormatting sqref="D226:AE226">
    <cfRule type="cellIs" dxfId="282" priority="18" operator="lessThan">
      <formula>0</formula>
    </cfRule>
  </conditionalFormatting>
  <conditionalFormatting sqref="D211:AE211">
    <cfRule type="cellIs" dxfId="281" priority="19" operator="lessThan">
      <formula>0</formula>
    </cfRule>
  </conditionalFormatting>
  <conditionalFormatting sqref="D272:AE272">
    <cfRule type="cellIs" dxfId="280" priority="17" operator="lessThan">
      <formula>0</formula>
    </cfRule>
  </conditionalFormatting>
  <conditionalFormatting sqref="D279:AE279">
    <cfRule type="cellIs" dxfId="279" priority="16" operator="lessThan">
      <formula>0</formula>
    </cfRule>
  </conditionalFormatting>
  <conditionalFormatting sqref="D288:AE290">
    <cfRule type="cellIs" dxfId="278" priority="15" operator="lessThan">
      <formula>0</formula>
    </cfRule>
  </conditionalFormatting>
  <conditionalFormatting sqref="D297:AE354 D356:AE424">
    <cfRule type="cellIs" dxfId="277" priority="14" operator="lessThan">
      <formula>0</formula>
    </cfRule>
  </conditionalFormatting>
  <conditionalFormatting sqref="D526:AE554">
    <cfRule type="cellIs" dxfId="276" priority="13" operator="lessThan">
      <formula>0</formula>
    </cfRule>
  </conditionalFormatting>
  <conditionalFormatting sqref="D524:AE525">
    <cfRule type="cellIs" dxfId="275" priority="12" operator="lessThan">
      <formula>0</formula>
    </cfRule>
  </conditionalFormatting>
  <conditionalFormatting sqref="D614:AE623">
    <cfRule type="cellIs" dxfId="274" priority="11" operator="lessThan">
      <formula>0</formula>
    </cfRule>
  </conditionalFormatting>
  <conditionalFormatting sqref="D355:AE355">
    <cfRule type="cellIs" dxfId="273" priority="10" operator="lessThan">
      <formula>0</formula>
    </cfRule>
  </conditionalFormatting>
  <conditionalFormatting sqref="D453:AE453">
    <cfRule type="cellIs" dxfId="272" priority="9" operator="lessThan">
      <formula>0</formula>
    </cfRule>
  </conditionalFormatting>
  <conditionalFormatting sqref="D453:AE453">
    <cfRule type="cellIs" dxfId="271" priority="7" operator="equal">
      <formula>0</formula>
    </cfRule>
    <cfRule type="cellIs" dxfId="270" priority="8" operator="equal">
      <formula>0</formula>
    </cfRule>
  </conditionalFormatting>
  <conditionalFormatting sqref="D597:AE597">
    <cfRule type="cellIs" dxfId="269" priority="6" operator="lessThan">
      <formula>0</formula>
    </cfRule>
  </conditionalFormatting>
  <conditionalFormatting sqref="D597:AE597">
    <cfRule type="cellIs" dxfId="268" priority="4" operator="equal">
      <formula>0</formula>
    </cfRule>
    <cfRule type="cellIs" dxfId="267" priority="5" operator="equal">
      <formula>0</formula>
    </cfRule>
  </conditionalFormatting>
  <conditionalFormatting sqref="D654:AE654">
    <cfRule type="cellIs" dxfId="266" priority="3" operator="lessThan">
      <formula>0</formula>
    </cfRule>
  </conditionalFormatting>
  <conditionalFormatting sqref="D654:AE654">
    <cfRule type="cellIs" dxfId="265" priority="1" operator="equal">
      <formula>0</formula>
    </cfRule>
    <cfRule type="cellIs" dxfId="26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A166" zoomScale="85" zoomScaleNormal="85" workbookViewId="0">
      <selection activeCell="C175" sqref="C175:AE17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5.6540777240944884</v>
      </c>
      <c r="D4" s="28">
        <f t="shared" si="2"/>
        <v>4.938697100196463</v>
      </c>
      <c r="E4" s="28">
        <f t="shared" si="2"/>
        <v>5.1881719767387029</v>
      </c>
      <c r="F4" s="28">
        <f t="shared" si="2"/>
        <v>5.6614663820125788</v>
      </c>
      <c r="G4" s="28">
        <f t="shared" si="2"/>
        <v>5.8148150904402502</v>
      </c>
      <c r="H4" s="28">
        <f t="shared" si="2"/>
        <v>6.3885954893290728</v>
      </c>
      <c r="I4" s="28">
        <f t="shared" si="2"/>
        <v>6.5226306029786185</v>
      </c>
      <c r="J4" s="28">
        <f t="shared" si="2"/>
        <v>11.172421631303628</v>
      </c>
      <c r="K4" s="28">
        <f t="shared" si="2"/>
        <v>10.046267059597927</v>
      </c>
      <c r="L4" s="28">
        <f t="shared" si="2"/>
        <v>11.099315750996892</v>
      </c>
      <c r="M4" s="28">
        <f t="shared" si="2"/>
        <v>13.015404500795587</v>
      </c>
      <c r="N4" s="28">
        <f t="shared" si="2"/>
        <v>10.449348808187365</v>
      </c>
      <c r="O4" s="28">
        <f t="shared" si="2"/>
        <v>11.700308608352687</v>
      </c>
      <c r="P4" s="28">
        <f t="shared" si="2"/>
        <v>14.893927227806524</v>
      </c>
      <c r="Q4" s="28">
        <f t="shared" si="2"/>
        <v>13.997129308616424</v>
      </c>
      <c r="R4" s="28">
        <f t="shared" si="2"/>
        <v>12.327659604043173</v>
      </c>
      <c r="S4" s="28">
        <f t="shared" si="2"/>
        <v>12.889633763627401</v>
      </c>
      <c r="T4" s="28">
        <f t="shared" si="2"/>
        <v>13.084727353665615</v>
      </c>
      <c r="U4" s="28">
        <f t="shared" si="2"/>
        <v>13.568994110384859</v>
      </c>
      <c r="V4" s="28">
        <f t="shared" si="2"/>
        <v>15.864363619154576</v>
      </c>
      <c r="W4" s="28">
        <f t="shared" si="2"/>
        <v>22.493519638962532</v>
      </c>
      <c r="X4" s="28">
        <f t="shared" si="2"/>
        <v>14.614658911815564</v>
      </c>
      <c r="Y4" s="28">
        <f t="shared" si="2"/>
        <v>16.042902264283551</v>
      </c>
      <c r="Z4" s="28">
        <f t="shared" si="2"/>
        <v>19.904065387133478</v>
      </c>
      <c r="AA4" s="28">
        <f t="shared" si="2"/>
        <v>22.399750949743591</v>
      </c>
      <c r="AB4" s="28">
        <f t="shared" si="2"/>
        <v>26.52019636175201</v>
      </c>
      <c r="AC4" s="28">
        <f t="shared" si="2"/>
        <v>22.20605533443252</v>
      </c>
      <c r="AD4" s="28">
        <f t="shared" si="2"/>
        <v>24.442360809494822</v>
      </c>
      <c r="AE4" s="28">
        <f t="shared" si="2"/>
        <v>23.224481869145119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5.6540777240944884</v>
      </c>
      <c r="D111" s="21">
        <f t="shared" si="29"/>
        <v>4.938697100196463</v>
      </c>
      <c r="E111" s="21">
        <f t="shared" si="29"/>
        <v>5.1881719767387029</v>
      </c>
      <c r="F111" s="21">
        <f t="shared" si="29"/>
        <v>5.6614663820125788</v>
      </c>
      <c r="G111" s="21">
        <f t="shared" si="29"/>
        <v>5.8148150904402502</v>
      </c>
      <c r="H111" s="21">
        <f t="shared" si="29"/>
        <v>6.3885954893290728</v>
      </c>
      <c r="I111" s="21">
        <f t="shared" si="29"/>
        <v>6.5226306029786185</v>
      </c>
      <c r="J111" s="21">
        <f t="shared" si="29"/>
        <v>11.172421631303628</v>
      </c>
      <c r="K111" s="21">
        <f t="shared" si="29"/>
        <v>10.046267059597927</v>
      </c>
      <c r="L111" s="21">
        <f t="shared" si="29"/>
        <v>11.099315750996892</v>
      </c>
      <c r="M111" s="21">
        <f t="shared" si="29"/>
        <v>13.015404500795587</v>
      </c>
      <c r="N111" s="21">
        <f t="shared" si="29"/>
        <v>10.449348808187365</v>
      </c>
      <c r="O111" s="21">
        <f t="shared" si="29"/>
        <v>11.700308608352687</v>
      </c>
      <c r="P111" s="21">
        <f t="shared" si="29"/>
        <v>14.893927227806524</v>
      </c>
      <c r="Q111" s="21">
        <f t="shared" si="29"/>
        <v>13.997129308616424</v>
      </c>
      <c r="R111" s="21">
        <f t="shared" si="29"/>
        <v>12.327659604043173</v>
      </c>
      <c r="S111" s="21">
        <f t="shared" si="29"/>
        <v>12.889633763627401</v>
      </c>
      <c r="T111" s="21">
        <f t="shared" si="29"/>
        <v>13.084727353665615</v>
      </c>
      <c r="U111" s="21">
        <f t="shared" si="29"/>
        <v>13.568994110384859</v>
      </c>
      <c r="V111" s="21">
        <f t="shared" si="29"/>
        <v>15.864363619154576</v>
      </c>
      <c r="W111" s="21">
        <f t="shared" si="29"/>
        <v>22.493519638962532</v>
      </c>
      <c r="X111" s="21">
        <f t="shared" si="29"/>
        <v>14.614658911815564</v>
      </c>
      <c r="Y111" s="21">
        <f t="shared" si="29"/>
        <v>16.042902264283551</v>
      </c>
      <c r="Z111" s="21">
        <f t="shared" si="29"/>
        <v>19.904065387133478</v>
      </c>
      <c r="AA111" s="21">
        <f t="shared" si="29"/>
        <v>22.399750949743591</v>
      </c>
      <c r="AB111" s="21">
        <f t="shared" si="29"/>
        <v>26.52019636175201</v>
      </c>
      <c r="AC111" s="21">
        <f t="shared" si="29"/>
        <v>22.20605533443252</v>
      </c>
      <c r="AD111" s="21">
        <f t="shared" si="29"/>
        <v>24.442360809494822</v>
      </c>
      <c r="AE111" s="21">
        <f t="shared" si="29"/>
        <v>23.224481869145119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5.6540777240944884</v>
      </c>
      <c r="D173" s="21">
        <f t="shared" si="35"/>
        <v>4.938697100196463</v>
      </c>
      <c r="E173" s="21">
        <f t="shared" si="35"/>
        <v>5.1881719767387029</v>
      </c>
      <c r="F173" s="21">
        <f t="shared" si="35"/>
        <v>5.6614663820125788</v>
      </c>
      <c r="G173" s="21">
        <f t="shared" si="35"/>
        <v>5.8148150904402502</v>
      </c>
      <c r="H173" s="21">
        <f t="shared" si="35"/>
        <v>6.3885954893290728</v>
      </c>
      <c r="I173" s="21">
        <f t="shared" si="35"/>
        <v>6.5226306029786185</v>
      </c>
      <c r="J173" s="21">
        <f t="shared" si="35"/>
        <v>11.172421631303628</v>
      </c>
      <c r="K173" s="21">
        <f t="shared" si="35"/>
        <v>10.046267059597927</v>
      </c>
      <c r="L173" s="21">
        <f t="shared" si="35"/>
        <v>11.099315750996892</v>
      </c>
      <c r="M173" s="21">
        <f t="shared" si="35"/>
        <v>13.015404500795587</v>
      </c>
      <c r="N173" s="21">
        <f t="shared" si="35"/>
        <v>10.449348808187365</v>
      </c>
      <c r="O173" s="21">
        <f t="shared" si="35"/>
        <v>11.700308608352687</v>
      </c>
      <c r="P173" s="21">
        <f t="shared" si="35"/>
        <v>14.893927227806524</v>
      </c>
      <c r="Q173" s="21">
        <f t="shared" si="35"/>
        <v>13.997129308616424</v>
      </c>
      <c r="R173" s="21">
        <f t="shared" si="35"/>
        <v>12.327659604043173</v>
      </c>
      <c r="S173" s="21">
        <f t="shared" si="35"/>
        <v>12.889633763627401</v>
      </c>
      <c r="T173" s="21">
        <f t="shared" si="35"/>
        <v>13.084727353665615</v>
      </c>
      <c r="U173" s="21">
        <f t="shared" si="35"/>
        <v>13.568994110384859</v>
      </c>
      <c r="V173" s="21">
        <f t="shared" si="35"/>
        <v>15.864363619154576</v>
      </c>
      <c r="W173" s="21">
        <f t="shared" si="35"/>
        <v>22.493519638962532</v>
      </c>
      <c r="X173" s="21">
        <f t="shared" si="35"/>
        <v>14.614658911815564</v>
      </c>
      <c r="Y173" s="21">
        <f t="shared" si="35"/>
        <v>16.042902264283551</v>
      </c>
      <c r="Z173" s="21">
        <f t="shared" si="35"/>
        <v>19.904065387133478</v>
      </c>
      <c r="AA173" s="21">
        <f t="shared" si="35"/>
        <v>22.399750949743591</v>
      </c>
      <c r="AB173" s="21">
        <f t="shared" si="35"/>
        <v>26.52019636175201</v>
      </c>
      <c r="AC173" s="21">
        <f t="shared" si="35"/>
        <v>22.20605533443252</v>
      </c>
      <c r="AD173" s="21">
        <f t="shared" si="35"/>
        <v>24.442360809494822</v>
      </c>
      <c r="AE173" s="21">
        <f t="shared" si="35"/>
        <v>23.224481869145119</v>
      </c>
    </row>
    <row r="174" spans="1:31" x14ac:dyDescent="0.2">
      <c r="A174" s="13" t="s">
        <v>360</v>
      </c>
      <c r="B174" s="4" t="s">
        <v>361</v>
      </c>
      <c r="C174" s="21">
        <f>+C175+C176+C177</f>
        <v>5.6540777240944884</v>
      </c>
      <c r="D174" s="21">
        <f t="shared" ref="D174:AE174" si="36">+D175+D176+D177</f>
        <v>4.938697100196463</v>
      </c>
      <c r="E174" s="21">
        <f t="shared" si="36"/>
        <v>5.1881719767387029</v>
      </c>
      <c r="F174" s="21">
        <f t="shared" si="36"/>
        <v>5.6614663820125788</v>
      </c>
      <c r="G174" s="21">
        <f t="shared" si="36"/>
        <v>5.8148150904402502</v>
      </c>
      <c r="H174" s="21">
        <f t="shared" si="36"/>
        <v>6.3885954893290728</v>
      </c>
      <c r="I174" s="21">
        <f t="shared" si="36"/>
        <v>6.5226306029786185</v>
      </c>
      <c r="J174" s="21">
        <f t="shared" si="36"/>
        <v>11.172421631303628</v>
      </c>
      <c r="K174" s="21">
        <f t="shared" si="36"/>
        <v>10.046267059597927</v>
      </c>
      <c r="L174" s="21">
        <f t="shared" si="36"/>
        <v>11.099315750996892</v>
      </c>
      <c r="M174" s="21">
        <f t="shared" si="36"/>
        <v>13.015404500795587</v>
      </c>
      <c r="N174" s="21">
        <f t="shared" si="36"/>
        <v>10.449348808187365</v>
      </c>
      <c r="O174" s="21">
        <f t="shared" si="36"/>
        <v>11.700308608352687</v>
      </c>
      <c r="P174" s="21">
        <f t="shared" si="36"/>
        <v>14.893927227806524</v>
      </c>
      <c r="Q174" s="21">
        <f t="shared" si="36"/>
        <v>13.997129308616424</v>
      </c>
      <c r="R174" s="21">
        <f t="shared" si="36"/>
        <v>12.327659604043173</v>
      </c>
      <c r="S174" s="21">
        <f t="shared" si="36"/>
        <v>12.889633763627401</v>
      </c>
      <c r="T174" s="21">
        <f t="shared" si="36"/>
        <v>13.084727353665615</v>
      </c>
      <c r="U174" s="21">
        <f t="shared" si="36"/>
        <v>13.568994110384859</v>
      </c>
      <c r="V174" s="21">
        <f t="shared" si="36"/>
        <v>15.864363619154576</v>
      </c>
      <c r="W174" s="21">
        <f t="shared" si="36"/>
        <v>22.493519638962532</v>
      </c>
      <c r="X174" s="21">
        <f t="shared" si="36"/>
        <v>14.614658911815564</v>
      </c>
      <c r="Y174" s="21">
        <f t="shared" si="36"/>
        <v>16.042902264283551</v>
      </c>
      <c r="Z174" s="21">
        <f t="shared" si="36"/>
        <v>19.904065387133478</v>
      </c>
      <c r="AA174" s="21">
        <f t="shared" si="36"/>
        <v>22.399750949743591</v>
      </c>
      <c r="AB174" s="21">
        <f t="shared" si="36"/>
        <v>26.52019636175201</v>
      </c>
      <c r="AC174" s="21">
        <f t="shared" si="36"/>
        <v>22.20605533443252</v>
      </c>
      <c r="AD174" s="21">
        <f t="shared" si="36"/>
        <v>24.442360809494822</v>
      </c>
      <c r="AE174" s="21">
        <f t="shared" si="36"/>
        <v>23.224481869145119</v>
      </c>
    </row>
    <row r="175" spans="1:31" x14ac:dyDescent="0.2">
      <c r="A175" s="13" t="s">
        <v>362</v>
      </c>
      <c r="B175" s="4" t="s">
        <v>363</v>
      </c>
      <c r="C175" s="27">
        <v>1.3568381433070869</v>
      </c>
      <c r="D175" s="27">
        <v>0.50276203850687617</v>
      </c>
      <c r="E175" s="27">
        <v>0.57643918585461673</v>
      </c>
      <c r="F175" s="27">
        <v>1.5045376685534593</v>
      </c>
      <c r="G175" s="27">
        <v>1.0578292540880503</v>
      </c>
      <c r="H175" s="27">
        <v>1.2806359921356598</v>
      </c>
      <c r="I175" s="27">
        <v>1.4928559939051365</v>
      </c>
      <c r="J175" s="27">
        <v>3.7056076093678763</v>
      </c>
      <c r="K175" s="27">
        <v>1.9767195695751294</v>
      </c>
      <c r="L175" s="27">
        <v>2.0697312646632127</v>
      </c>
      <c r="M175" s="27">
        <v>1.9671806594722332</v>
      </c>
      <c r="N175" s="27">
        <v>1.2716449024995082</v>
      </c>
      <c r="O175" s="27">
        <v>1.9326906109820903</v>
      </c>
      <c r="P175" s="27">
        <v>1.5438091842519686</v>
      </c>
      <c r="Q175" s="27">
        <v>2.1675405003374579</v>
      </c>
      <c r="R175" s="27">
        <v>2.2384422755525097</v>
      </c>
      <c r="S175" s="27">
        <v>2.2628187560374564</v>
      </c>
      <c r="T175" s="27">
        <v>1.6187700866876973</v>
      </c>
      <c r="U175" s="27">
        <v>2.0300370405047317</v>
      </c>
      <c r="V175" s="27">
        <v>2.9388552825236598</v>
      </c>
      <c r="W175" s="27">
        <v>3.2724965463976945</v>
      </c>
      <c r="X175" s="27">
        <v>1.8214769360230547</v>
      </c>
      <c r="Y175" s="27">
        <v>2.2980763870342322</v>
      </c>
      <c r="Z175" s="27">
        <v>3.6267933724288834</v>
      </c>
      <c r="AA175" s="27">
        <v>2.8317911794871802</v>
      </c>
      <c r="AB175" s="27">
        <v>3.4235109749537327</v>
      </c>
      <c r="AC175" s="27">
        <v>3.3377119805759454</v>
      </c>
      <c r="AD175" s="27">
        <v>5.5781008338405353</v>
      </c>
      <c r="AE175" s="27">
        <v>4.5228450427900988</v>
      </c>
    </row>
    <row r="176" spans="1:31" x14ac:dyDescent="0.2">
      <c r="A176" s="13" t="s">
        <v>364</v>
      </c>
      <c r="B176" s="4" t="s">
        <v>365</v>
      </c>
      <c r="C176" s="27">
        <v>4.2972395807874015</v>
      </c>
      <c r="D176" s="27">
        <v>4.4359350616895865</v>
      </c>
      <c r="E176" s="27">
        <v>4.6117327908840862</v>
      </c>
      <c r="F176" s="27">
        <v>4.1569287134591191</v>
      </c>
      <c r="G176" s="27">
        <v>4.47062655962264</v>
      </c>
      <c r="H176" s="27">
        <v>4.5676963117424423</v>
      </c>
      <c r="I176" s="27">
        <v>5.0234649990464488</v>
      </c>
      <c r="J176" s="27">
        <v>7.4668140219357513</v>
      </c>
      <c r="K176" s="27">
        <v>8.0695474900227975</v>
      </c>
      <c r="L176" s="27">
        <v>8.690880444882902</v>
      </c>
      <c r="M176" s="27">
        <v>8.7954217538873554</v>
      </c>
      <c r="N176" s="27">
        <v>9.1777039056878564</v>
      </c>
      <c r="O176" s="27">
        <v>9.7676179973705963</v>
      </c>
      <c r="P176" s="27">
        <v>9.6735218680764898</v>
      </c>
      <c r="Q176" s="27">
        <v>10.294074541012375</v>
      </c>
      <c r="R176" s="27">
        <v>10.089217328490664</v>
      </c>
      <c r="S176" s="27">
        <v>10.358333489600788</v>
      </c>
      <c r="T176" s="27">
        <v>10.410661870637224</v>
      </c>
      <c r="U176" s="27">
        <v>11.017365555179811</v>
      </c>
      <c r="V176" s="27">
        <v>11.8853533989653</v>
      </c>
      <c r="W176" s="27">
        <v>12.236814458559078</v>
      </c>
      <c r="X176" s="27">
        <v>12.793181975792509</v>
      </c>
      <c r="Y176" s="27">
        <v>13.493881880157527</v>
      </c>
      <c r="Z176" s="27">
        <v>16.277272014704593</v>
      </c>
      <c r="AA176" s="27">
        <v>17.559318744615386</v>
      </c>
      <c r="AB176" s="27">
        <v>19.464860587291799</v>
      </c>
      <c r="AC176" s="27">
        <v>18.832546787396947</v>
      </c>
      <c r="AD176" s="27">
        <v>18.612503916007302</v>
      </c>
      <c r="AE176" s="27">
        <v>18.250179202355756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0.28635927672955974</v>
      </c>
      <c r="H177" s="27">
        <v>0.54026318545097085</v>
      </c>
      <c r="I177" s="27">
        <v>6.3096100270336707E-3</v>
      </c>
      <c r="J177" s="27">
        <v>0</v>
      </c>
      <c r="K177" s="27">
        <v>0</v>
      </c>
      <c r="L177" s="27">
        <v>0.3387040414507772</v>
      </c>
      <c r="M177" s="27">
        <v>2.2528020874359984</v>
      </c>
      <c r="N177" s="27">
        <v>0</v>
      </c>
      <c r="O177" s="27">
        <v>0</v>
      </c>
      <c r="P177" s="27">
        <v>3.6765961754780654</v>
      </c>
      <c r="Q177" s="27">
        <v>1.5355142672665916</v>
      </c>
      <c r="R177" s="27">
        <v>0</v>
      </c>
      <c r="S177" s="27">
        <v>0.2684815179891572</v>
      </c>
      <c r="T177" s="27">
        <v>1.0552953963406941</v>
      </c>
      <c r="U177" s="27">
        <v>0.5215915147003154</v>
      </c>
      <c r="V177" s="27">
        <v>1.0401549376656152</v>
      </c>
      <c r="W177" s="27">
        <v>6.9842086340057623</v>
      </c>
      <c r="X177" s="27">
        <v>0</v>
      </c>
      <c r="Y177" s="27">
        <v>0.25094399709179033</v>
      </c>
      <c r="Z177" s="27">
        <v>0</v>
      </c>
      <c r="AA177" s="27">
        <v>2.0086410256410256</v>
      </c>
      <c r="AB177" s="27">
        <v>3.6318247995064779</v>
      </c>
      <c r="AC177" s="27">
        <v>3.5796566459627331E-2</v>
      </c>
      <c r="AD177" s="27">
        <v>0.25175605964698716</v>
      </c>
      <c r="AE177" s="27">
        <v>0.45145762399926381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5.6540777240944884</v>
      </c>
      <c r="D455" s="28">
        <f t="shared" si="96"/>
        <v>4.938697100196463</v>
      </c>
      <c r="E455" s="28">
        <f t="shared" si="96"/>
        <v>5.1881719767387029</v>
      </c>
      <c r="F455" s="28">
        <f t="shared" si="96"/>
        <v>5.6614663820125788</v>
      </c>
      <c r="G455" s="28">
        <f t="shared" si="96"/>
        <v>5.8148150904402502</v>
      </c>
      <c r="H455" s="28">
        <f t="shared" si="96"/>
        <v>6.3885954893290728</v>
      </c>
      <c r="I455" s="28">
        <f t="shared" si="96"/>
        <v>6.5226306029786185</v>
      </c>
      <c r="J455" s="28">
        <f t="shared" si="96"/>
        <v>11.172421631303628</v>
      </c>
      <c r="K455" s="28">
        <f t="shared" si="96"/>
        <v>10.046267059597927</v>
      </c>
      <c r="L455" s="28">
        <f t="shared" si="96"/>
        <v>11.099315750996892</v>
      </c>
      <c r="M455" s="28">
        <f t="shared" si="96"/>
        <v>13.015404500795587</v>
      </c>
      <c r="N455" s="28">
        <f t="shared" si="96"/>
        <v>10.449348808187365</v>
      </c>
      <c r="O455" s="28">
        <f t="shared" si="96"/>
        <v>11.700308608352687</v>
      </c>
      <c r="P455" s="28">
        <f t="shared" si="96"/>
        <v>14.893927227806524</v>
      </c>
      <c r="Q455" s="28">
        <f t="shared" si="96"/>
        <v>13.997129308616424</v>
      </c>
      <c r="R455" s="28">
        <f t="shared" si="96"/>
        <v>12.327659604043173</v>
      </c>
      <c r="S455" s="28">
        <f t="shared" si="96"/>
        <v>12.889633763627401</v>
      </c>
      <c r="T455" s="28">
        <f t="shared" si="96"/>
        <v>13.084727353665615</v>
      </c>
      <c r="U455" s="28">
        <f t="shared" si="96"/>
        <v>13.568994110384859</v>
      </c>
      <c r="V455" s="28">
        <f t="shared" si="96"/>
        <v>15.864363619154576</v>
      </c>
      <c r="W455" s="28">
        <f t="shared" si="96"/>
        <v>22.493519638962532</v>
      </c>
      <c r="X455" s="28">
        <f t="shared" si="96"/>
        <v>14.614658911815564</v>
      </c>
      <c r="Y455" s="28">
        <f t="shared" si="96"/>
        <v>16.042902264283551</v>
      </c>
      <c r="Z455" s="28">
        <f t="shared" si="96"/>
        <v>19.904065387133478</v>
      </c>
      <c r="AA455" s="28">
        <f t="shared" si="96"/>
        <v>22.399750949743591</v>
      </c>
      <c r="AB455" s="28">
        <f t="shared" si="96"/>
        <v>26.52019636175201</v>
      </c>
      <c r="AC455" s="28">
        <f t="shared" si="96"/>
        <v>22.20605533443252</v>
      </c>
      <c r="AD455" s="28">
        <f t="shared" si="96"/>
        <v>24.442360809494822</v>
      </c>
      <c r="AE455" s="28">
        <f t="shared" si="96"/>
        <v>23.224481869145119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5.6540777240944884</v>
      </c>
      <c r="D471" s="28">
        <f t="shared" si="101"/>
        <v>4.938697100196463</v>
      </c>
      <c r="E471" s="28">
        <f t="shared" si="101"/>
        <v>5.1881719767387029</v>
      </c>
      <c r="F471" s="28">
        <f t="shared" si="101"/>
        <v>5.6614663820125788</v>
      </c>
      <c r="G471" s="28">
        <f t="shared" si="101"/>
        <v>5.8148150904402502</v>
      </c>
      <c r="H471" s="28">
        <f t="shared" si="101"/>
        <v>6.3885954893290728</v>
      </c>
      <c r="I471" s="28">
        <f t="shared" si="101"/>
        <v>6.5226306029786185</v>
      </c>
      <c r="J471" s="28">
        <f t="shared" si="101"/>
        <v>11.172421631303628</v>
      </c>
      <c r="K471" s="28">
        <f t="shared" si="101"/>
        <v>10.046267059597927</v>
      </c>
      <c r="L471" s="28">
        <f t="shared" si="101"/>
        <v>11.099315750996892</v>
      </c>
      <c r="M471" s="28">
        <f t="shared" si="101"/>
        <v>13.015404500795587</v>
      </c>
      <c r="N471" s="28">
        <f t="shared" si="101"/>
        <v>10.449348808187365</v>
      </c>
      <c r="O471" s="28">
        <f t="shared" si="101"/>
        <v>11.700308608352687</v>
      </c>
      <c r="P471" s="28">
        <f t="shared" si="101"/>
        <v>14.893927227806524</v>
      </c>
      <c r="Q471" s="28">
        <f t="shared" si="101"/>
        <v>13.997129308616424</v>
      </c>
      <c r="R471" s="28">
        <f t="shared" si="101"/>
        <v>12.327659604043173</v>
      </c>
      <c r="S471" s="28">
        <f t="shared" si="101"/>
        <v>12.889633763627401</v>
      </c>
      <c r="T471" s="28">
        <f t="shared" si="101"/>
        <v>13.084727353665615</v>
      </c>
      <c r="U471" s="28">
        <f t="shared" si="101"/>
        <v>13.568994110384859</v>
      </c>
      <c r="V471" s="28">
        <f t="shared" si="101"/>
        <v>15.864363619154576</v>
      </c>
      <c r="W471" s="28">
        <f t="shared" si="101"/>
        <v>22.493519638962532</v>
      </c>
      <c r="X471" s="28">
        <f t="shared" si="101"/>
        <v>14.614658911815564</v>
      </c>
      <c r="Y471" s="28">
        <f t="shared" si="101"/>
        <v>16.042902264283551</v>
      </c>
      <c r="Z471" s="28">
        <f t="shared" si="101"/>
        <v>19.904065387133478</v>
      </c>
      <c r="AA471" s="28">
        <f t="shared" si="101"/>
        <v>22.399750949743591</v>
      </c>
      <c r="AB471" s="28">
        <f t="shared" si="101"/>
        <v>26.52019636175201</v>
      </c>
      <c r="AC471" s="28">
        <f t="shared" si="101"/>
        <v>22.20605533443252</v>
      </c>
      <c r="AD471" s="28">
        <f t="shared" si="101"/>
        <v>24.442360809494822</v>
      </c>
      <c r="AE471" s="28">
        <f t="shared" si="101"/>
        <v>23.224481869145119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5.6540777240944884</v>
      </c>
      <c r="D515" s="21">
        <f t="shared" ref="D515:AE515" si="109">+D516+D517</f>
        <v>4.938697100196463</v>
      </c>
      <c r="E515" s="21">
        <f t="shared" si="109"/>
        <v>5.1881719767387029</v>
      </c>
      <c r="F515" s="21">
        <f t="shared" si="109"/>
        <v>5.6614663820125788</v>
      </c>
      <c r="G515" s="21">
        <f t="shared" si="109"/>
        <v>5.8148150904402502</v>
      </c>
      <c r="H515" s="21">
        <f t="shared" si="109"/>
        <v>6.3885954893290728</v>
      </c>
      <c r="I515" s="21">
        <f t="shared" si="109"/>
        <v>6.5226306029786185</v>
      </c>
      <c r="J515" s="21">
        <f t="shared" si="109"/>
        <v>11.172421631303628</v>
      </c>
      <c r="K515" s="21">
        <f t="shared" si="109"/>
        <v>10.046267059597927</v>
      </c>
      <c r="L515" s="21">
        <f t="shared" si="109"/>
        <v>11.099315750996892</v>
      </c>
      <c r="M515" s="21">
        <f t="shared" si="109"/>
        <v>13.015404500795587</v>
      </c>
      <c r="N515" s="21">
        <f t="shared" si="109"/>
        <v>10.449348808187365</v>
      </c>
      <c r="O515" s="21">
        <f t="shared" si="109"/>
        <v>11.700308608352687</v>
      </c>
      <c r="P515" s="21">
        <f t="shared" si="109"/>
        <v>14.893927227806524</v>
      </c>
      <c r="Q515" s="21">
        <f t="shared" si="109"/>
        <v>13.997129308616424</v>
      </c>
      <c r="R515" s="21">
        <f t="shared" si="109"/>
        <v>12.327659604043173</v>
      </c>
      <c r="S515" s="21">
        <f t="shared" si="109"/>
        <v>12.889633763627401</v>
      </c>
      <c r="T515" s="21">
        <f t="shared" si="109"/>
        <v>13.084727353665615</v>
      </c>
      <c r="U515" s="21">
        <f t="shared" si="109"/>
        <v>13.568994110384859</v>
      </c>
      <c r="V515" s="21">
        <f t="shared" si="109"/>
        <v>15.864363619154576</v>
      </c>
      <c r="W515" s="21">
        <f t="shared" si="109"/>
        <v>22.493519638962532</v>
      </c>
      <c r="X515" s="21">
        <f t="shared" si="109"/>
        <v>14.614658911815564</v>
      </c>
      <c r="Y515" s="21">
        <f t="shared" si="109"/>
        <v>16.042902264283551</v>
      </c>
      <c r="Z515" s="21">
        <f t="shared" si="109"/>
        <v>19.904065387133478</v>
      </c>
      <c r="AA515" s="21">
        <f t="shared" si="109"/>
        <v>22.399750949743591</v>
      </c>
      <c r="AB515" s="21">
        <f t="shared" si="109"/>
        <v>26.52019636175201</v>
      </c>
      <c r="AC515" s="21">
        <f t="shared" si="109"/>
        <v>22.20605533443252</v>
      </c>
      <c r="AD515" s="21">
        <f t="shared" si="109"/>
        <v>24.442360809494822</v>
      </c>
      <c r="AE515" s="21">
        <f t="shared" si="109"/>
        <v>23.224481869145119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5.6540777240944884</v>
      </c>
      <c r="D517" s="37">
        <f t="shared" si="111"/>
        <v>4.938697100196463</v>
      </c>
      <c r="E517" s="37">
        <f t="shared" si="111"/>
        <v>5.1881719767387029</v>
      </c>
      <c r="F517" s="37">
        <f t="shared" si="111"/>
        <v>5.6614663820125788</v>
      </c>
      <c r="G517" s="37">
        <f t="shared" si="111"/>
        <v>5.8148150904402502</v>
      </c>
      <c r="H517" s="37">
        <f t="shared" si="111"/>
        <v>6.3885954893290728</v>
      </c>
      <c r="I517" s="37">
        <f t="shared" si="111"/>
        <v>6.5226306029786185</v>
      </c>
      <c r="J517" s="37">
        <f t="shared" si="111"/>
        <v>11.172421631303628</v>
      </c>
      <c r="K517" s="37">
        <f t="shared" si="111"/>
        <v>10.046267059597927</v>
      </c>
      <c r="L517" s="37">
        <f t="shared" si="111"/>
        <v>11.099315750996892</v>
      </c>
      <c r="M517" s="37">
        <f t="shared" si="111"/>
        <v>13.015404500795587</v>
      </c>
      <c r="N517" s="37">
        <f t="shared" si="111"/>
        <v>10.449348808187365</v>
      </c>
      <c r="O517" s="37">
        <f t="shared" si="111"/>
        <v>11.700308608352687</v>
      </c>
      <c r="P517" s="37">
        <f t="shared" si="111"/>
        <v>14.893927227806524</v>
      </c>
      <c r="Q517" s="37">
        <f t="shared" si="111"/>
        <v>13.997129308616424</v>
      </c>
      <c r="R517" s="37">
        <f t="shared" si="111"/>
        <v>12.327659604043173</v>
      </c>
      <c r="S517" s="37">
        <f t="shared" si="111"/>
        <v>12.889633763627401</v>
      </c>
      <c r="T517" s="37">
        <f t="shared" si="111"/>
        <v>13.084727353665615</v>
      </c>
      <c r="U517" s="37">
        <f t="shared" si="111"/>
        <v>13.568994110384859</v>
      </c>
      <c r="V517" s="37">
        <f t="shared" si="111"/>
        <v>15.864363619154576</v>
      </c>
      <c r="W517" s="37">
        <f t="shared" si="111"/>
        <v>22.493519638962532</v>
      </c>
      <c r="X517" s="37">
        <f t="shared" si="111"/>
        <v>14.614658911815564</v>
      </c>
      <c r="Y517" s="37">
        <f t="shared" si="111"/>
        <v>16.042902264283551</v>
      </c>
      <c r="Z517" s="37">
        <f t="shared" si="111"/>
        <v>19.904065387133478</v>
      </c>
      <c r="AA517" s="37">
        <f t="shared" si="111"/>
        <v>22.399750949743591</v>
      </c>
      <c r="AB517" s="37">
        <f t="shared" si="111"/>
        <v>26.52019636175201</v>
      </c>
      <c r="AC517" s="37">
        <f t="shared" si="111"/>
        <v>22.20605533443252</v>
      </c>
      <c r="AD517" s="37">
        <f t="shared" si="111"/>
        <v>24.442360809494822</v>
      </c>
      <c r="AE517" s="37">
        <f t="shared" si="111"/>
        <v>23.224481869145119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5.6540777240944884</v>
      </c>
      <c r="D599" s="28">
        <f t="shared" si="128"/>
        <v>4.938697100196463</v>
      </c>
      <c r="E599" s="28">
        <f t="shared" si="128"/>
        <v>5.1881719767387029</v>
      </c>
      <c r="F599" s="28">
        <f t="shared" si="128"/>
        <v>5.6614663820125788</v>
      </c>
      <c r="G599" s="28">
        <f t="shared" si="128"/>
        <v>5.8148150904402502</v>
      </c>
      <c r="H599" s="28">
        <f t="shared" si="128"/>
        <v>6.3885954893290728</v>
      </c>
      <c r="I599" s="28">
        <f t="shared" si="128"/>
        <v>6.5226306029786185</v>
      </c>
      <c r="J599" s="28">
        <f t="shared" si="128"/>
        <v>11.172421631303628</v>
      </c>
      <c r="K599" s="28">
        <f t="shared" si="128"/>
        <v>10.046267059597927</v>
      </c>
      <c r="L599" s="28">
        <f t="shared" si="128"/>
        <v>11.099315750996892</v>
      </c>
      <c r="M599" s="28">
        <f t="shared" si="128"/>
        <v>13.015404500795587</v>
      </c>
      <c r="N599" s="28">
        <f t="shared" si="128"/>
        <v>10.449348808187365</v>
      </c>
      <c r="O599" s="28">
        <f t="shared" si="128"/>
        <v>11.700308608352687</v>
      </c>
      <c r="P599" s="28">
        <f t="shared" si="128"/>
        <v>14.893927227806524</v>
      </c>
      <c r="Q599" s="28">
        <f t="shared" si="128"/>
        <v>13.997129308616424</v>
      </c>
      <c r="R599" s="28">
        <f t="shared" si="128"/>
        <v>12.327659604043173</v>
      </c>
      <c r="S599" s="28">
        <f t="shared" si="128"/>
        <v>12.889633763627401</v>
      </c>
      <c r="T599" s="28">
        <f t="shared" si="128"/>
        <v>13.084727353665615</v>
      </c>
      <c r="U599" s="28">
        <f t="shared" si="128"/>
        <v>13.568994110384859</v>
      </c>
      <c r="V599" s="28">
        <f t="shared" si="128"/>
        <v>15.864363619154576</v>
      </c>
      <c r="W599" s="28">
        <f t="shared" si="128"/>
        <v>22.493519638962532</v>
      </c>
      <c r="X599" s="28">
        <f t="shared" si="128"/>
        <v>14.614658911815564</v>
      </c>
      <c r="Y599" s="28">
        <f t="shared" si="128"/>
        <v>16.042902264283551</v>
      </c>
      <c r="Z599" s="28">
        <f t="shared" si="128"/>
        <v>19.904065387133478</v>
      </c>
      <c r="AA599" s="28">
        <f t="shared" si="128"/>
        <v>22.399750949743591</v>
      </c>
      <c r="AB599" s="28">
        <f t="shared" si="128"/>
        <v>26.52019636175201</v>
      </c>
      <c r="AC599" s="28">
        <f t="shared" si="128"/>
        <v>22.20605533443252</v>
      </c>
      <c r="AD599" s="28">
        <f t="shared" si="128"/>
        <v>24.442360809494822</v>
      </c>
      <c r="AE599" s="28">
        <f t="shared" si="128"/>
        <v>23.224481869145119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5.6540777240944884</v>
      </c>
      <c r="D604" s="28">
        <f t="shared" ref="D604:AE604" si="130">+D606+D607+D609+D611</f>
        <v>4.938697100196463</v>
      </c>
      <c r="E604" s="28">
        <f t="shared" si="130"/>
        <v>5.1881719767387029</v>
      </c>
      <c r="F604" s="28">
        <f t="shared" si="130"/>
        <v>5.6614663820125788</v>
      </c>
      <c r="G604" s="28">
        <f t="shared" si="130"/>
        <v>5.8148150904402502</v>
      </c>
      <c r="H604" s="28">
        <f t="shared" si="130"/>
        <v>6.3885954893290728</v>
      </c>
      <c r="I604" s="28">
        <f t="shared" si="130"/>
        <v>6.5226306029786185</v>
      </c>
      <c r="J604" s="28">
        <f t="shared" si="130"/>
        <v>11.172421631303628</v>
      </c>
      <c r="K604" s="28">
        <f t="shared" si="130"/>
        <v>10.046267059597927</v>
      </c>
      <c r="L604" s="28">
        <f t="shared" si="130"/>
        <v>11.099315750996892</v>
      </c>
      <c r="M604" s="28">
        <f t="shared" si="130"/>
        <v>13.015404500795587</v>
      </c>
      <c r="N604" s="28">
        <f t="shared" si="130"/>
        <v>10.449348808187365</v>
      </c>
      <c r="O604" s="28">
        <f t="shared" si="130"/>
        <v>11.700308608352687</v>
      </c>
      <c r="P604" s="28">
        <f t="shared" si="130"/>
        <v>14.893927227806524</v>
      </c>
      <c r="Q604" s="28">
        <f t="shared" si="130"/>
        <v>13.997129308616424</v>
      </c>
      <c r="R604" s="28">
        <f t="shared" si="130"/>
        <v>12.327659604043173</v>
      </c>
      <c r="S604" s="28">
        <f t="shared" si="130"/>
        <v>12.889633763627401</v>
      </c>
      <c r="T604" s="28">
        <f t="shared" si="130"/>
        <v>13.084727353665615</v>
      </c>
      <c r="U604" s="28">
        <f t="shared" si="130"/>
        <v>13.568994110384859</v>
      </c>
      <c r="V604" s="28">
        <f t="shared" si="130"/>
        <v>15.864363619154576</v>
      </c>
      <c r="W604" s="28">
        <f t="shared" si="130"/>
        <v>22.493519638962532</v>
      </c>
      <c r="X604" s="28">
        <f t="shared" si="130"/>
        <v>14.614658911815564</v>
      </c>
      <c r="Y604" s="28">
        <f t="shared" si="130"/>
        <v>16.042902264283551</v>
      </c>
      <c r="Z604" s="28">
        <f t="shared" si="130"/>
        <v>19.904065387133478</v>
      </c>
      <c r="AA604" s="28">
        <f t="shared" si="130"/>
        <v>22.399750949743591</v>
      </c>
      <c r="AB604" s="28">
        <f t="shared" si="130"/>
        <v>26.52019636175201</v>
      </c>
      <c r="AC604" s="28">
        <f t="shared" si="130"/>
        <v>22.20605533443252</v>
      </c>
      <c r="AD604" s="28">
        <f t="shared" si="130"/>
        <v>24.442360809494822</v>
      </c>
      <c r="AE604" s="28">
        <f t="shared" si="130"/>
        <v>23.224481869145119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5.6540777240944884</v>
      </c>
      <c r="D611" s="37">
        <f t="shared" si="134"/>
        <v>4.938697100196463</v>
      </c>
      <c r="E611" s="37">
        <f t="shared" si="134"/>
        <v>5.1881719767387029</v>
      </c>
      <c r="F611" s="37">
        <f t="shared" si="134"/>
        <v>5.6614663820125788</v>
      </c>
      <c r="G611" s="37">
        <f t="shared" si="134"/>
        <v>5.8148150904402502</v>
      </c>
      <c r="H611" s="37">
        <f t="shared" si="134"/>
        <v>6.3885954893290728</v>
      </c>
      <c r="I611" s="37">
        <f t="shared" si="134"/>
        <v>6.5226306029786185</v>
      </c>
      <c r="J611" s="37">
        <f t="shared" si="134"/>
        <v>11.172421631303628</v>
      </c>
      <c r="K611" s="37">
        <f t="shared" si="134"/>
        <v>10.046267059597927</v>
      </c>
      <c r="L611" s="37">
        <f t="shared" si="134"/>
        <v>11.099315750996892</v>
      </c>
      <c r="M611" s="37">
        <f t="shared" si="134"/>
        <v>13.015404500795587</v>
      </c>
      <c r="N611" s="37">
        <f t="shared" si="134"/>
        <v>10.449348808187365</v>
      </c>
      <c r="O611" s="37">
        <f t="shared" si="134"/>
        <v>11.700308608352687</v>
      </c>
      <c r="P611" s="37">
        <f t="shared" si="134"/>
        <v>14.893927227806524</v>
      </c>
      <c r="Q611" s="37">
        <f t="shared" si="134"/>
        <v>13.997129308616424</v>
      </c>
      <c r="R611" s="37">
        <f t="shared" si="134"/>
        <v>12.327659604043173</v>
      </c>
      <c r="S611" s="37">
        <f t="shared" si="134"/>
        <v>12.889633763627401</v>
      </c>
      <c r="T611" s="37">
        <f t="shared" si="134"/>
        <v>13.084727353665615</v>
      </c>
      <c r="U611" s="37">
        <f t="shared" si="134"/>
        <v>13.568994110384859</v>
      </c>
      <c r="V611" s="37">
        <f t="shared" si="134"/>
        <v>15.864363619154576</v>
      </c>
      <c r="W611" s="37">
        <f t="shared" si="134"/>
        <v>22.493519638962532</v>
      </c>
      <c r="X611" s="37">
        <f t="shared" si="134"/>
        <v>14.614658911815564</v>
      </c>
      <c r="Y611" s="37">
        <f t="shared" si="134"/>
        <v>16.042902264283551</v>
      </c>
      <c r="Z611" s="37">
        <f t="shared" si="134"/>
        <v>19.904065387133478</v>
      </c>
      <c r="AA611" s="37">
        <f t="shared" si="134"/>
        <v>22.399750949743591</v>
      </c>
      <c r="AB611" s="37">
        <f t="shared" si="134"/>
        <v>26.52019636175201</v>
      </c>
      <c r="AC611" s="37">
        <f t="shared" si="134"/>
        <v>22.20605533443252</v>
      </c>
      <c r="AD611" s="37">
        <f t="shared" si="134"/>
        <v>24.442360809494822</v>
      </c>
      <c r="AE611" s="37">
        <f t="shared" si="134"/>
        <v>23.224481869145119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5.6540777240944884</v>
      </c>
      <c r="D656" s="28">
        <f t="shared" si="139"/>
        <v>4.938697100196463</v>
      </c>
      <c r="E656" s="28">
        <f t="shared" si="139"/>
        <v>5.1881719767387029</v>
      </c>
      <c r="F656" s="28">
        <f t="shared" si="139"/>
        <v>5.6614663820125788</v>
      </c>
      <c r="G656" s="28">
        <f t="shared" si="139"/>
        <v>5.8148150904402502</v>
      </c>
      <c r="H656" s="28">
        <f t="shared" si="139"/>
        <v>6.3885954893290728</v>
      </c>
      <c r="I656" s="28">
        <f t="shared" si="139"/>
        <v>6.5226306029786185</v>
      </c>
      <c r="J656" s="28">
        <f t="shared" si="139"/>
        <v>11.172421631303628</v>
      </c>
      <c r="K656" s="28">
        <f t="shared" si="139"/>
        <v>10.046267059597927</v>
      </c>
      <c r="L656" s="28">
        <f t="shared" si="139"/>
        <v>11.099315750996892</v>
      </c>
      <c r="M656" s="28">
        <f t="shared" si="139"/>
        <v>13.015404500795587</v>
      </c>
      <c r="N656" s="28">
        <f t="shared" si="139"/>
        <v>10.449348808187365</v>
      </c>
      <c r="O656" s="28">
        <f t="shared" si="139"/>
        <v>11.700308608352687</v>
      </c>
      <c r="P656" s="28">
        <f t="shared" si="139"/>
        <v>14.893927227806524</v>
      </c>
      <c r="Q656" s="28">
        <f t="shared" si="139"/>
        <v>13.997129308616424</v>
      </c>
      <c r="R656" s="28">
        <f t="shared" si="139"/>
        <v>12.327659604043173</v>
      </c>
      <c r="S656" s="28">
        <f t="shared" si="139"/>
        <v>12.889633763627401</v>
      </c>
      <c r="T656" s="28">
        <f t="shared" si="139"/>
        <v>13.084727353665615</v>
      </c>
      <c r="U656" s="28">
        <f t="shared" si="139"/>
        <v>13.568994110384859</v>
      </c>
      <c r="V656" s="28">
        <f t="shared" si="139"/>
        <v>15.864363619154576</v>
      </c>
      <c r="W656" s="28">
        <f t="shared" si="139"/>
        <v>22.493519638962532</v>
      </c>
      <c r="X656" s="28">
        <f t="shared" si="139"/>
        <v>14.614658911815564</v>
      </c>
      <c r="Y656" s="28">
        <f t="shared" si="139"/>
        <v>16.042902264283551</v>
      </c>
      <c r="Z656" s="28">
        <f t="shared" si="139"/>
        <v>19.904065387133478</v>
      </c>
      <c r="AA656" s="28">
        <f t="shared" si="139"/>
        <v>22.399750949743591</v>
      </c>
      <c r="AB656" s="28">
        <f t="shared" si="139"/>
        <v>26.52019636175201</v>
      </c>
      <c r="AC656" s="28">
        <f t="shared" si="139"/>
        <v>22.20605533443252</v>
      </c>
      <c r="AD656" s="28">
        <f t="shared" si="139"/>
        <v>24.442360809494822</v>
      </c>
      <c r="AE656" s="28">
        <f t="shared" si="139"/>
        <v>23.224481869145119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5.6540777240944884</v>
      </c>
      <c r="D658" s="28">
        <f t="shared" si="141"/>
        <v>4.938697100196463</v>
      </c>
      <c r="E658" s="28">
        <f t="shared" si="141"/>
        <v>5.1881719767387029</v>
      </c>
      <c r="F658" s="28">
        <f t="shared" si="141"/>
        <v>5.6614663820125788</v>
      </c>
      <c r="G658" s="28">
        <f t="shared" si="141"/>
        <v>5.8148150904402502</v>
      </c>
      <c r="H658" s="28">
        <f t="shared" si="141"/>
        <v>6.3885954893290728</v>
      </c>
      <c r="I658" s="28">
        <f t="shared" si="141"/>
        <v>6.5226306029786185</v>
      </c>
      <c r="J658" s="28">
        <f t="shared" si="141"/>
        <v>11.172421631303628</v>
      </c>
      <c r="K658" s="28">
        <f t="shared" si="141"/>
        <v>10.046267059597927</v>
      </c>
      <c r="L658" s="28">
        <f t="shared" si="141"/>
        <v>11.099315750996892</v>
      </c>
      <c r="M658" s="28">
        <f t="shared" si="141"/>
        <v>13.015404500795587</v>
      </c>
      <c r="N658" s="28">
        <f t="shared" si="141"/>
        <v>10.449348808187365</v>
      </c>
      <c r="O658" s="28">
        <f t="shared" si="141"/>
        <v>11.700308608352687</v>
      </c>
      <c r="P658" s="28">
        <f t="shared" si="141"/>
        <v>14.893927227806524</v>
      </c>
      <c r="Q658" s="28">
        <f t="shared" si="141"/>
        <v>13.997129308616424</v>
      </c>
      <c r="R658" s="28">
        <f t="shared" si="141"/>
        <v>12.327659604043173</v>
      </c>
      <c r="S658" s="28">
        <f t="shared" si="141"/>
        <v>12.889633763627401</v>
      </c>
      <c r="T658" s="28">
        <f t="shared" si="141"/>
        <v>13.084727353665615</v>
      </c>
      <c r="U658" s="28">
        <f t="shared" si="141"/>
        <v>13.568994110384859</v>
      </c>
      <c r="V658" s="28">
        <f t="shared" si="141"/>
        <v>15.864363619154576</v>
      </c>
      <c r="W658" s="28">
        <f t="shared" si="141"/>
        <v>22.493519638962532</v>
      </c>
      <c r="X658" s="28">
        <f t="shared" si="141"/>
        <v>14.614658911815564</v>
      </c>
      <c r="Y658" s="28">
        <f t="shared" si="141"/>
        <v>16.042902264283551</v>
      </c>
      <c r="Z658" s="28">
        <f t="shared" si="141"/>
        <v>19.904065387133478</v>
      </c>
      <c r="AA658" s="28">
        <f t="shared" si="141"/>
        <v>22.399750949743591</v>
      </c>
      <c r="AB658" s="28">
        <f t="shared" si="141"/>
        <v>26.52019636175201</v>
      </c>
      <c r="AC658" s="28">
        <f t="shared" si="141"/>
        <v>22.20605533443252</v>
      </c>
      <c r="AD658" s="28">
        <f t="shared" si="141"/>
        <v>24.442360809494822</v>
      </c>
      <c r="AE658" s="28">
        <f t="shared" si="141"/>
        <v>23.224481869145119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3" priority="308" operator="equal">
      <formula>0</formula>
    </cfRule>
  </conditionalFormatting>
  <conditionalFormatting sqref="AD2:AE2">
    <cfRule type="cellIs" dxfId="262" priority="176" operator="equal">
      <formula>0</formula>
    </cfRule>
  </conditionalFormatting>
  <conditionalFormatting sqref="A425:B426 A430:B431 A434:B437 A427:A429">
    <cfRule type="cellIs" dxfId="261" priority="143" operator="lessThan">
      <formula>0</formula>
    </cfRule>
  </conditionalFormatting>
  <conditionalFormatting sqref="A432:B433">
    <cfRule type="cellIs" dxfId="260" priority="142" operator="lessThan">
      <formula>0</formula>
    </cfRule>
  </conditionalFormatting>
  <conditionalFormatting sqref="B555 A576:B581">
    <cfRule type="cellIs" dxfId="259" priority="141" operator="lessThan">
      <formula>0</formula>
    </cfRule>
  </conditionalFormatting>
  <conditionalFormatting sqref="A633:B638 B624">
    <cfRule type="cellIs" dxfId="258" priority="140" operator="lessThan">
      <formula>0</formula>
    </cfRule>
  </conditionalFormatting>
  <conditionalFormatting sqref="A661:B661">
    <cfRule type="cellIs" dxfId="257" priority="139" operator="lessThan">
      <formula>0</formula>
    </cfRule>
  </conditionalFormatting>
  <conditionalFormatting sqref="B659:B660">
    <cfRule type="cellIs" dxfId="256" priority="138" operator="lessThan">
      <formula>0</formula>
    </cfRule>
  </conditionalFormatting>
  <conditionalFormatting sqref="B613">
    <cfRule type="cellIs" dxfId="255" priority="137" operator="lessThan">
      <formula>0</formula>
    </cfRule>
  </conditionalFormatting>
  <conditionalFormatting sqref="C434:C437 C425:C431">
    <cfRule type="cellIs" dxfId="254" priority="136" operator="lessThan">
      <formula>0</formula>
    </cfRule>
  </conditionalFormatting>
  <conditionalFormatting sqref="C613">
    <cfRule type="cellIs" dxfId="253" priority="135" operator="lessThan">
      <formula>0</formula>
    </cfRule>
  </conditionalFormatting>
  <conditionalFormatting sqref="C432:C433">
    <cfRule type="cellIs" dxfId="252" priority="134" operator="lessThan">
      <formula>0</formula>
    </cfRule>
  </conditionalFormatting>
  <conditionalFormatting sqref="C555:C581">
    <cfRule type="cellIs" dxfId="251" priority="133" operator="lessThan">
      <formula>0</formula>
    </cfRule>
  </conditionalFormatting>
  <conditionalFormatting sqref="C624:C638">
    <cfRule type="cellIs" dxfId="250" priority="132" operator="lessThan">
      <formula>0</formula>
    </cfRule>
  </conditionalFormatting>
  <conditionalFormatting sqref="C659">
    <cfRule type="cellIs" dxfId="249" priority="131" operator="lessThan">
      <formula>0</formula>
    </cfRule>
  </conditionalFormatting>
  <conditionalFormatting sqref="C660">
    <cfRule type="cellIs" dxfId="248" priority="130" operator="lessThan">
      <formula>0</formula>
    </cfRule>
  </conditionalFormatting>
  <conditionalFormatting sqref="C661">
    <cfRule type="cellIs" dxfId="247" priority="129" operator="lessThan">
      <formula>0</formula>
    </cfRule>
  </conditionalFormatting>
  <conditionalFormatting sqref="C609">
    <cfRule type="cellIs" dxfId="246" priority="128" operator="lessThan">
      <formula>0</formula>
    </cfRule>
  </conditionalFormatting>
  <conditionalFormatting sqref="C611">
    <cfRule type="cellIs" dxfId="245" priority="127" operator="lessThan">
      <formula>0</formula>
    </cfRule>
  </conditionalFormatting>
  <conditionalFormatting sqref="C606:C607">
    <cfRule type="cellIs" dxfId="244" priority="126" operator="lessThan">
      <formula>0</formula>
    </cfRule>
  </conditionalFormatting>
  <conditionalFormatting sqref="C191:C210 C212:C225 C227:C270 C273:C278 C280:C286 C292:C296">
    <cfRule type="cellIs" dxfId="243" priority="125" operator="lessThan">
      <formula>0</formula>
    </cfRule>
  </conditionalFormatting>
  <conditionalFormatting sqref="C271">
    <cfRule type="cellIs" dxfId="242" priority="124" operator="lessThan">
      <formula>0</formula>
    </cfRule>
  </conditionalFormatting>
  <conditionalFormatting sqref="C287">
    <cfRule type="cellIs" dxfId="241" priority="123" operator="lessThan">
      <formula>0</formula>
    </cfRule>
  </conditionalFormatting>
  <conditionalFormatting sqref="C291">
    <cfRule type="cellIs" dxfId="240" priority="122" operator="lessThan">
      <formula>0</formula>
    </cfRule>
  </conditionalFormatting>
  <conditionalFormatting sqref="C226">
    <cfRule type="cellIs" dxfId="239" priority="121" operator="lessThan">
      <formula>0</formula>
    </cfRule>
  </conditionalFormatting>
  <conditionalFormatting sqref="C211">
    <cfRule type="cellIs" dxfId="238" priority="309" operator="lessThan">
      <formula>0</formula>
    </cfRule>
  </conditionalFormatting>
  <conditionalFormatting sqref="C272">
    <cfRule type="cellIs" dxfId="237" priority="119" operator="lessThan">
      <formula>0</formula>
    </cfRule>
  </conditionalFormatting>
  <conditionalFormatting sqref="C279">
    <cfRule type="cellIs" dxfId="236" priority="118" operator="lessThan">
      <formula>0</formula>
    </cfRule>
  </conditionalFormatting>
  <conditionalFormatting sqref="C288:C290">
    <cfRule type="cellIs" dxfId="235" priority="117" operator="lessThan">
      <formula>0</formula>
    </cfRule>
  </conditionalFormatting>
  <conditionalFormatting sqref="C297:C354 C356:C424">
    <cfRule type="cellIs" dxfId="234" priority="116" operator="lessThan">
      <formula>0</formula>
    </cfRule>
  </conditionalFormatting>
  <conditionalFormatting sqref="C526:C554">
    <cfRule type="cellIs" dxfId="233" priority="115" operator="lessThan">
      <formula>0</formula>
    </cfRule>
  </conditionalFormatting>
  <conditionalFormatting sqref="C524:C525">
    <cfRule type="cellIs" dxfId="232" priority="114" operator="lessThan">
      <formula>0</formula>
    </cfRule>
  </conditionalFormatting>
  <conditionalFormatting sqref="C614:C623">
    <cfRule type="cellIs" dxfId="231" priority="113" operator="lessThan">
      <formula>0</formula>
    </cfRule>
  </conditionalFormatting>
  <conditionalFormatting sqref="C355">
    <cfRule type="cellIs" dxfId="230" priority="112" operator="lessThan">
      <formula>0</formula>
    </cfRule>
  </conditionalFormatting>
  <conditionalFormatting sqref="C453">
    <cfRule type="cellIs" dxfId="229" priority="111" operator="lessThan">
      <formula>0</formula>
    </cfRule>
  </conditionalFormatting>
  <conditionalFormatting sqref="C453">
    <cfRule type="cellIs" dxfId="228" priority="109" operator="equal">
      <formula>0</formula>
    </cfRule>
    <cfRule type="cellIs" dxfId="227" priority="110" operator="equal">
      <formula>0</formula>
    </cfRule>
  </conditionalFormatting>
  <conditionalFormatting sqref="C597">
    <cfRule type="cellIs" dxfId="226" priority="108" operator="lessThan">
      <formula>0</formula>
    </cfRule>
  </conditionalFormatting>
  <conditionalFormatting sqref="C597">
    <cfRule type="cellIs" dxfId="225" priority="106" operator="equal">
      <formula>0</formula>
    </cfRule>
    <cfRule type="cellIs" dxfId="224" priority="107" operator="equal">
      <formula>0</formula>
    </cfRule>
  </conditionalFormatting>
  <conditionalFormatting sqref="C654">
    <cfRule type="cellIs" dxfId="223" priority="105" operator="lessThan">
      <formula>0</formula>
    </cfRule>
  </conditionalFormatting>
  <conditionalFormatting sqref="C654">
    <cfRule type="cellIs" dxfId="222" priority="103" operator="equal">
      <formula>0</formula>
    </cfRule>
    <cfRule type="cellIs" dxfId="221" priority="104" operator="equal">
      <formula>0</formula>
    </cfRule>
  </conditionalFormatting>
  <conditionalFormatting sqref="D434:AE437 D425:AE431">
    <cfRule type="cellIs" dxfId="220" priority="33" operator="lessThan">
      <formula>0</formula>
    </cfRule>
  </conditionalFormatting>
  <conditionalFormatting sqref="D613:AE613">
    <cfRule type="cellIs" dxfId="219" priority="32" operator="lessThan">
      <formula>0</formula>
    </cfRule>
  </conditionalFormatting>
  <conditionalFormatting sqref="D432:AE433">
    <cfRule type="cellIs" dxfId="218" priority="31" operator="lessThan">
      <formula>0</formula>
    </cfRule>
  </conditionalFormatting>
  <conditionalFormatting sqref="D555:AE581">
    <cfRule type="cellIs" dxfId="217" priority="30" operator="lessThan">
      <formula>0</formula>
    </cfRule>
  </conditionalFormatting>
  <conditionalFormatting sqref="D624:AE638">
    <cfRule type="cellIs" dxfId="216" priority="29" operator="lessThan">
      <formula>0</formula>
    </cfRule>
  </conditionalFormatting>
  <conditionalFormatting sqref="D659:AE659">
    <cfRule type="cellIs" dxfId="215" priority="28" operator="lessThan">
      <formula>0</formula>
    </cfRule>
  </conditionalFormatting>
  <conditionalFormatting sqref="D660:AE660">
    <cfRule type="cellIs" dxfId="214" priority="27" operator="lessThan">
      <formula>0</formula>
    </cfRule>
  </conditionalFormatting>
  <conditionalFormatting sqref="D661:AE661">
    <cfRule type="cellIs" dxfId="213" priority="26" operator="lessThan">
      <formula>0</formula>
    </cfRule>
  </conditionalFormatting>
  <conditionalFormatting sqref="D609:AE609">
    <cfRule type="cellIs" dxfId="212" priority="25" operator="lessThan">
      <formula>0</formula>
    </cfRule>
  </conditionalFormatting>
  <conditionalFormatting sqref="D611:AE611">
    <cfRule type="cellIs" dxfId="211" priority="24" operator="lessThan">
      <formula>0</formula>
    </cfRule>
  </conditionalFormatting>
  <conditionalFormatting sqref="D606:AE607">
    <cfRule type="cellIs" dxfId="210" priority="23" operator="lessThan">
      <formula>0</formula>
    </cfRule>
  </conditionalFormatting>
  <conditionalFormatting sqref="D191:AE210 D212:AE225 D227:AE270 D273:AE278 D280:AE286 D292:AE296">
    <cfRule type="cellIs" dxfId="209" priority="22" operator="lessThan">
      <formula>0</formula>
    </cfRule>
  </conditionalFormatting>
  <conditionalFormatting sqref="D271:AE271">
    <cfRule type="cellIs" dxfId="208" priority="21" operator="lessThan">
      <formula>0</formula>
    </cfRule>
  </conditionalFormatting>
  <conditionalFormatting sqref="D287:AE287">
    <cfRule type="cellIs" dxfId="207" priority="20" operator="lessThan">
      <formula>0</formula>
    </cfRule>
  </conditionalFormatting>
  <conditionalFormatting sqref="D291:AE291">
    <cfRule type="cellIs" dxfId="206" priority="19" operator="lessThan">
      <formula>0</formula>
    </cfRule>
  </conditionalFormatting>
  <conditionalFormatting sqref="D226:AE226">
    <cfRule type="cellIs" dxfId="205" priority="18" operator="lessThan">
      <formula>0</formula>
    </cfRule>
  </conditionalFormatting>
  <conditionalFormatting sqref="D211:AE211">
    <cfRule type="cellIs" dxfId="204" priority="34" operator="lessThan">
      <formula>0</formula>
    </cfRule>
  </conditionalFormatting>
  <conditionalFormatting sqref="D272:AE272">
    <cfRule type="cellIs" dxfId="203" priority="17" operator="lessThan">
      <formula>0</formula>
    </cfRule>
  </conditionalFormatting>
  <conditionalFormatting sqref="D279:AE279">
    <cfRule type="cellIs" dxfId="202" priority="16" operator="lessThan">
      <formula>0</formula>
    </cfRule>
  </conditionalFormatting>
  <conditionalFormatting sqref="D288:AE290">
    <cfRule type="cellIs" dxfId="201" priority="15" operator="lessThan">
      <formula>0</formula>
    </cfRule>
  </conditionalFormatting>
  <conditionalFormatting sqref="D297:AE354 D356:AE424">
    <cfRule type="cellIs" dxfId="200" priority="14" operator="lessThan">
      <formula>0</formula>
    </cfRule>
  </conditionalFormatting>
  <conditionalFormatting sqref="D526:AE554">
    <cfRule type="cellIs" dxfId="199" priority="13" operator="lessThan">
      <formula>0</formula>
    </cfRule>
  </conditionalFormatting>
  <conditionalFormatting sqref="D524:AE525">
    <cfRule type="cellIs" dxfId="198" priority="12" operator="lessThan">
      <formula>0</formula>
    </cfRule>
  </conditionalFormatting>
  <conditionalFormatting sqref="D614:AE623">
    <cfRule type="cellIs" dxfId="197" priority="11" operator="lessThan">
      <formula>0</formula>
    </cfRule>
  </conditionalFormatting>
  <conditionalFormatting sqref="D355:AE355">
    <cfRule type="cellIs" dxfId="196" priority="10" operator="lessThan">
      <formula>0</formula>
    </cfRule>
  </conditionalFormatting>
  <conditionalFormatting sqref="D453:AE453">
    <cfRule type="cellIs" dxfId="195" priority="9" operator="lessThan">
      <formula>0</formula>
    </cfRule>
  </conditionalFormatting>
  <conditionalFormatting sqref="D453:AE453">
    <cfRule type="cellIs" dxfId="194" priority="7" operator="equal">
      <formula>0</formula>
    </cfRule>
    <cfRule type="cellIs" dxfId="193" priority="8" operator="equal">
      <formula>0</formula>
    </cfRule>
  </conditionalFormatting>
  <conditionalFormatting sqref="D597:AE597">
    <cfRule type="cellIs" dxfId="192" priority="6" operator="lessThan">
      <formula>0</formula>
    </cfRule>
  </conditionalFormatting>
  <conditionalFormatting sqref="D597:AE597">
    <cfRule type="cellIs" dxfId="191" priority="4" operator="equal">
      <formula>0</formula>
    </cfRule>
    <cfRule type="cellIs" dxfId="190" priority="5" operator="equal">
      <formula>0</formula>
    </cfRule>
  </conditionalFormatting>
  <conditionalFormatting sqref="D654:AE654">
    <cfRule type="cellIs" dxfId="189" priority="3" operator="lessThan">
      <formula>0</formula>
    </cfRule>
  </conditionalFormatting>
  <conditionalFormatting sqref="D654:AE654">
    <cfRule type="cellIs" dxfId="188" priority="1" operator="equal">
      <formula>0</formula>
    </cfRule>
    <cfRule type="cellIs" dxfId="187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31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7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8005.1470060177753</v>
      </c>
      <c r="D4" s="98">
        <f t="shared" ref="D4:AE4" si="0">+D5+D111+D191+D297+D425</f>
        <v>8304.6715013997273</v>
      </c>
      <c r="E4" s="98">
        <f t="shared" si="0"/>
        <v>9381.0911992568872</v>
      </c>
      <c r="F4" s="98">
        <f t="shared" si="0"/>
        <v>10093.934151733029</v>
      </c>
      <c r="G4" s="98">
        <f t="shared" si="0"/>
        <v>10707.789799398901</v>
      </c>
      <c r="H4" s="98">
        <f t="shared" si="0"/>
        <v>11709.797905900274</v>
      </c>
      <c r="I4" s="32">
        <f t="shared" si="0"/>
        <v>12156.393399348459</v>
      </c>
      <c r="J4" s="32">
        <f t="shared" si="0"/>
        <v>14489.96706109242</v>
      </c>
      <c r="K4" s="32">
        <f t="shared" si="0"/>
        <v>13743.334461873423</v>
      </c>
      <c r="L4" s="32">
        <f t="shared" si="0"/>
        <v>13942.781042052604</v>
      </c>
      <c r="M4" s="32">
        <f t="shared" si="0"/>
        <v>14332.827516092695</v>
      </c>
      <c r="N4" s="98">
        <f t="shared" si="0"/>
        <v>14971.673625317844</v>
      </c>
      <c r="O4" s="32">
        <f t="shared" si="0"/>
        <v>14683.949432484678</v>
      </c>
      <c r="P4" s="98">
        <f t="shared" si="0"/>
        <v>15084.804094614312</v>
      </c>
      <c r="Q4" s="32">
        <f t="shared" si="0"/>
        <v>15485.285219859816</v>
      </c>
      <c r="R4" s="32">
        <f t="shared" si="0"/>
        <v>15725.64109738632</v>
      </c>
      <c r="S4" s="32">
        <f t="shared" si="0"/>
        <v>15830.848094357427</v>
      </c>
      <c r="T4" s="32">
        <f t="shared" si="0"/>
        <v>17637.89083073099</v>
      </c>
      <c r="U4" s="32">
        <f t="shared" si="0"/>
        <v>17106.540724955335</v>
      </c>
      <c r="V4" s="32">
        <f t="shared" si="0"/>
        <v>16544.124366419841</v>
      </c>
      <c r="W4" s="32">
        <f t="shared" si="0"/>
        <v>17000.507158463661</v>
      </c>
      <c r="X4" s="32">
        <f t="shared" si="0"/>
        <v>17680.807974872361</v>
      </c>
      <c r="Y4" s="32">
        <f t="shared" si="0"/>
        <v>18621.38077914761</v>
      </c>
      <c r="Z4" s="32">
        <f t="shared" si="0"/>
        <v>18591.197464859964</v>
      </c>
      <c r="AA4" s="32">
        <f t="shared" si="0"/>
        <v>19119.658536686158</v>
      </c>
      <c r="AB4" s="32">
        <f t="shared" si="0"/>
        <v>20178.615527613132</v>
      </c>
      <c r="AC4" s="32">
        <f t="shared" si="0"/>
        <v>21231.638209492081</v>
      </c>
      <c r="AD4" s="32">
        <f t="shared" si="0"/>
        <v>23070.715275859329</v>
      </c>
      <c r="AE4" s="32">
        <f t="shared" si="0"/>
        <v>22259.468364745935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6360.1938102496397</v>
      </c>
      <c r="D5" s="32">
        <f t="shared" si="1"/>
        <v>6485.3955026096864</v>
      </c>
      <c r="E5" s="32">
        <f t="shared" si="1"/>
        <v>7447.8468471906453</v>
      </c>
      <c r="F5" s="32">
        <f t="shared" si="1"/>
        <v>8146.8372230403384</v>
      </c>
      <c r="G5" s="32">
        <f t="shared" si="1"/>
        <v>8563.74182051975</v>
      </c>
      <c r="H5" s="32">
        <f t="shared" si="1"/>
        <v>9525.070203861691</v>
      </c>
      <c r="I5" s="32">
        <f t="shared" si="1"/>
        <v>9870.9713432770532</v>
      </c>
      <c r="J5" s="32">
        <f t="shared" si="1"/>
        <v>12000.792610801025</v>
      </c>
      <c r="K5" s="32">
        <f t="shared" si="1"/>
        <v>11058.525284656</v>
      </c>
      <c r="L5" s="32">
        <f t="shared" si="1"/>
        <v>11180.468230771659</v>
      </c>
      <c r="M5" s="32">
        <f t="shared" si="1"/>
        <v>11429.502754840603</v>
      </c>
      <c r="N5" s="32">
        <f t="shared" si="1"/>
        <v>11648.518790612148</v>
      </c>
      <c r="O5" s="32">
        <f t="shared" si="1"/>
        <v>11153.771960108474</v>
      </c>
      <c r="P5" s="32">
        <f t="shared" si="1"/>
        <v>11347.960859604955</v>
      </c>
      <c r="Q5" s="32">
        <f t="shared" si="1"/>
        <v>11559.523715600357</v>
      </c>
      <c r="R5" s="32">
        <f t="shared" si="1"/>
        <v>11485.440026729502</v>
      </c>
      <c r="S5" s="32">
        <f t="shared" si="1"/>
        <v>11214.599257297907</v>
      </c>
      <c r="T5" s="32">
        <f t="shared" si="1"/>
        <v>13071.991405683768</v>
      </c>
      <c r="U5" s="32">
        <f t="shared" si="1"/>
        <v>12947.345218362638</v>
      </c>
      <c r="V5" s="32">
        <f t="shared" si="1"/>
        <v>12434.734702915253</v>
      </c>
      <c r="W5" s="32">
        <f t="shared" si="1"/>
        <v>12811.218040959109</v>
      </c>
      <c r="X5" s="32">
        <f t="shared" si="1"/>
        <v>13381.660882591957</v>
      </c>
      <c r="Y5" s="32">
        <f t="shared" si="1"/>
        <v>14214.377225233458</v>
      </c>
      <c r="Z5" s="32">
        <f t="shared" si="1"/>
        <v>13979.961428726016</v>
      </c>
      <c r="AA5" s="32">
        <f t="shared" si="1"/>
        <v>14121.445195283877</v>
      </c>
      <c r="AB5" s="32">
        <f t="shared" si="1"/>
        <v>15380.974555246496</v>
      </c>
      <c r="AC5" s="32">
        <f t="shared" si="1"/>
        <v>15800.184501180433</v>
      </c>
      <c r="AD5" s="32">
        <f t="shared" si="1"/>
        <v>16705.514205799809</v>
      </c>
      <c r="AE5" s="32">
        <f t="shared" si="1"/>
        <v>16349.223313884035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6360.1938102496397</v>
      </c>
      <c r="D7" s="33">
        <f t="shared" si="2"/>
        <v>6485.3955026096864</v>
      </c>
      <c r="E7" s="33">
        <f t="shared" si="2"/>
        <v>7447.8468471906453</v>
      </c>
      <c r="F7" s="33">
        <f t="shared" si="2"/>
        <v>8146.8372230403384</v>
      </c>
      <c r="G7" s="33">
        <f t="shared" si="2"/>
        <v>8563.74182051975</v>
      </c>
      <c r="H7" s="33">
        <f t="shared" si="2"/>
        <v>9525.070203861691</v>
      </c>
      <c r="I7" s="33">
        <f t="shared" si="2"/>
        <v>9870.9713432770532</v>
      </c>
      <c r="J7" s="33">
        <f t="shared" si="2"/>
        <v>12000.792610801025</v>
      </c>
      <c r="K7" s="33">
        <f t="shared" si="2"/>
        <v>11058.525284656</v>
      </c>
      <c r="L7" s="33">
        <f t="shared" si="2"/>
        <v>11180.468230771659</v>
      </c>
      <c r="M7" s="33">
        <f t="shared" si="2"/>
        <v>11429.502754840603</v>
      </c>
      <c r="N7" s="33">
        <f t="shared" si="2"/>
        <v>11648.518790612148</v>
      </c>
      <c r="O7" s="33">
        <f t="shared" si="2"/>
        <v>11153.771960108474</v>
      </c>
      <c r="P7" s="33">
        <f t="shared" si="2"/>
        <v>11347.960859604955</v>
      </c>
      <c r="Q7" s="33">
        <f t="shared" si="2"/>
        <v>11559.523715600357</v>
      </c>
      <c r="R7" s="33">
        <f t="shared" si="2"/>
        <v>11485.440026729502</v>
      </c>
      <c r="S7" s="33">
        <f t="shared" si="2"/>
        <v>11214.599257297907</v>
      </c>
      <c r="T7" s="33">
        <f t="shared" si="2"/>
        <v>12985.516444527166</v>
      </c>
      <c r="U7" s="33">
        <f t="shared" si="2"/>
        <v>12911.187569697124</v>
      </c>
      <c r="V7" s="33">
        <f t="shared" si="2"/>
        <v>12381.444068524786</v>
      </c>
      <c r="W7" s="33">
        <f t="shared" si="2"/>
        <v>12683.886910157522</v>
      </c>
      <c r="X7" s="33">
        <f t="shared" si="2"/>
        <v>13243.075917504533</v>
      </c>
      <c r="Y7" s="33">
        <f t="shared" si="2"/>
        <v>14084.727888090625</v>
      </c>
      <c r="Z7" s="33">
        <f t="shared" si="2"/>
        <v>13839.95236443393</v>
      </c>
      <c r="AA7" s="33">
        <f t="shared" si="2"/>
        <v>14007.415474997837</v>
      </c>
      <c r="AB7" s="33">
        <f t="shared" si="2"/>
        <v>15252.139712639895</v>
      </c>
      <c r="AC7" s="33">
        <f t="shared" si="2"/>
        <v>15652.855821621821</v>
      </c>
      <c r="AD7" s="33">
        <f t="shared" si="2"/>
        <v>16572.667255786197</v>
      </c>
      <c r="AE7" s="33">
        <f t="shared" si="2"/>
        <v>16220.23063803593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19.28752467959454</v>
      </c>
      <c r="D8" s="33">
        <f t="shared" si="3"/>
        <v>12.144924405211716</v>
      </c>
      <c r="E8" s="33">
        <f t="shared" si="3"/>
        <v>7.3705321293535278</v>
      </c>
      <c r="F8" s="33">
        <f t="shared" si="3"/>
        <v>8.9625993507578041</v>
      </c>
      <c r="G8" s="33">
        <f t="shared" si="3"/>
        <v>12.805077561958152</v>
      </c>
      <c r="H8" s="33">
        <f t="shared" si="3"/>
        <v>8.5200485245123119</v>
      </c>
      <c r="I8" s="33">
        <f t="shared" si="3"/>
        <v>22.399460042445643</v>
      </c>
      <c r="J8" s="33">
        <f t="shared" si="3"/>
        <v>83.386693545530733</v>
      </c>
      <c r="K8" s="33">
        <f t="shared" si="3"/>
        <v>342.61503700755759</v>
      </c>
      <c r="L8" s="33">
        <f t="shared" si="3"/>
        <v>488.24020639466329</v>
      </c>
      <c r="M8" s="33">
        <f t="shared" si="3"/>
        <v>681.48197617018445</v>
      </c>
      <c r="N8" s="33">
        <f t="shared" si="3"/>
        <v>694.06492579485632</v>
      </c>
      <c r="O8" s="33">
        <f t="shared" si="3"/>
        <v>732.36021374737084</v>
      </c>
      <c r="P8" s="33">
        <f t="shared" si="3"/>
        <v>963.75727726671391</v>
      </c>
      <c r="Q8" s="33">
        <f t="shared" si="3"/>
        <v>844.84742481588376</v>
      </c>
      <c r="R8" s="33">
        <f t="shared" si="3"/>
        <v>712.96031219781196</v>
      </c>
      <c r="S8" s="33">
        <f t="shared" si="3"/>
        <v>439.15715556947629</v>
      </c>
      <c r="T8" s="33">
        <f t="shared" si="3"/>
        <v>1074.7571391385102</v>
      </c>
      <c r="U8" s="33">
        <f t="shared" si="3"/>
        <v>802.31502999867712</v>
      </c>
      <c r="V8" s="33">
        <f t="shared" si="3"/>
        <v>656.46749104662922</v>
      </c>
      <c r="W8" s="33">
        <f t="shared" si="3"/>
        <v>891.3043580295589</v>
      </c>
      <c r="X8" s="33">
        <f t="shared" si="3"/>
        <v>898.09307853160021</v>
      </c>
      <c r="Y8" s="33">
        <f t="shared" si="3"/>
        <v>757.12940868189423</v>
      </c>
      <c r="Z8" s="33">
        <f t="shared" si="3"/>
        <v>215.70516675927834</v>
      </c>
      <c r="AA8" s="33">
        <f t="shared" si="3"/>
        <v>487.72482878698747</v>
      </c>
      <c r="AB8" s="33">
        <f t="shared" si="3"/>
        <v>933.95611412543155</v>
      </c>
      <c r="AC8" s="33">
        <f t="shared" si="3"/>
        <v>593.48684285421371</v>
      </c>
      <c r="AD8" s="33">
        <f t="shared" si="3"/>
        <v>835.32689163223642</v>
      </c>
      <c r="AE8" s="33">
        <f t="shared" si="3"/>
        <v>420.17045921053807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19.28752467959454</v>
      </c>
      <c r="D9" s="33">
        <f t="shared" si="4"/>
        <v>12.144924405211716</v>
      </c>
      <c r="E9" s="33">
        <f t="shared" si="4"/>
        <v>7.3705321293535278</v>
      </c>
      <c r="F9" s="33">
        <f t="shared" si="4"/>
        <v>8.9625993507578041</v>
      </c>
      <c r="G9" s="33">
        <f t="shared" si="4"/>
        <v>12.805077561958152</v>
      </c>
      <c r="H9" s="33">
        <f t="shared" si="4"/>
        <v>8.5200485245123119</v>
      </c>
      <c r="I9" s="33">
        <f t="shared" si="4"/>
        <v>22.399460042445643</v>
      </c>
      <c r="J9" s="33">
        <f t="shared" si="4"/>
        <v>83.386693545530733</v>
      </c>
      <c r="K9" s="33">
        <f t="shared" si="4"/>
        <v>342.61503700755759</v>
      </c>
      <c r="L9" s="33">
        <f t="shared" si="4"/>
        <v>488.24020639466329</v>
      </c>
      <c r="M9" s="33">
        <f t="shared" si="4"/>
        <v>681.48197617018445</v>
      </c>
      <c r="N9" s="33">
        <f t="shared" si="4"/>
        <v>694.06492579485632</v>
      </c>
      <c r="O9" s="33">
        <f t="shared" si="4"/>
        <v>732.36021374737084</v>
      </c>
      <c r="P9" s="33">
        <f t="shared" si="4"/>
        <v>963.75727726671391</v>
      </c>
      <c r="Q9" s="33">
        <f t="shared" si="4"/>
        <v>844.84742481588376</v>
      </c>
      <c r="R9" s="33">
        <f t="shared" si="4"/>
        <v>712.96031219781196</v>
      </c>
      <c r="S9" s="33">
        <f t="shared" si="4"/>
        <v>439.15715556947629</v>
      </c>
      <c r="T9" s="33">
        <f t="shared" si="4"/>
        <v>1074.7571391385102</v>
      </c>
      <c r="U9" s="33">
        <f t="shared" si="4"/>
        <v>802.31502999867712</v>
      </c>
      <c r="V9" s="33">
        <f t="shared" si="4"/>
        <v>656.46749104662922</v>
      </c>
      <c r="W9" s="33">
        <f t="shared" si="4"/>
        <v>891.3043580295589</v>
      </c>
      <c r="X9" s="33">
        <f t="shared" si="4"/>
        <v>898.09307853160021</v>
      </c>
      <c r="Y9" s="33">
        <f t="shared" si="4"/>
        <v>757.12940868189423</v>
      </c>
      <c r="Z9" s="33">
        <f t="shared" si="4"/>
        <v>215.70516675927834</v>
      </c>
      <c r="AA9" s="33">
        <f t="shared" si="4"/>
        <v>487.72482878698747</v>
      </c>
      <c r="AB9" s="33">
        <f t="shared" si="4"/>
        <v>933.95611412543155</v>
      </c>
      <c r="AC9" s="33">
        <f t="shared" si="4"/>
        <v>593.48684285421371</v>
      </c>
      <c r="AD9" s="33">
        <f t="shared" si="4"/>
        <v>835.32689163223642</v>
      </c>
      <c r="AE9" s="33">
        <f t="shared" si="4"/>
        <v>420.17045921053807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19.28752467959454</v>
      </c>
      <c r="D10" s="94">
        <f>+'CO2'!D10+'abs CO2'!D10+'CH4'!D10*PCG!$C$5+N2O!D10*PCG!$C$6+HFC!D10+PFC!D10+'SF6'!D10</f>
        <v>12.144924405211716</v>
      </c>
      <c r="E10" s="94">
        <f>+'CO2'!E10+'abs CO2'!E10+'CH4'!E10*PCG!$C$5+N2O!E10*PCG!$C$6+HFC!E10+PFC!E10+'SF6'!E10</f>
        <v>7.3705321293535278</v>
      </c>
      <c r="F10" s="94">
        <f>+'CO2'!F10+'abs CO2'!F10+'CH4'!F10*PCG!$C$5+N2O!F10*PCG!$C$6+HFC!F10+PFC!F10+'SF6'!F10</f>
        <v>8.9625993507578041</v>
      </c>
      <c r="G10" s="94">
        <f>+'CO2'!G10+'abs CO2'!G10+'CH4'!G10*PCG!$C$5+N2O!G10*PCG!$C$6+HFC!G10+PFC!G10+'SF6'!G10</f>
        <v>12.805077561958152</v>
      </c>
      <c r="H10" s="94">
        <f>+'CO2'!H10+'abs CO2'!H10+'CH4'!H10*PCG!$C$5+N2O!H10*PCG!$C$6+HFC!H10+PFC!H10+'SF6'!H10</f>
        <v>8.5200485245123119</v>
      </c>
      <c r="I10" s="94">
        <f>+'CO2'!I10+'abs CO2'!I10+'CH4'!I10*PCG!$C$5+N2O!I10*PCG!$C$6+HFC!I10+PFC!I10+'SF6'!I10</f>
        <v>22.399460042445643</v>
      </c>
      <c r="J10" s="94">
        <f>+'CO2'!J10+'abs CO2'!J10+'CH4'!J10*PCG!$C$5+N2O!J10*PCG!$C$6+HFC!J10+PFC!J10+'SF6'!J10</f>
        <v>83.386693545530733</v>
      </c>
      <c r="K10" s="94">
        <f>+'CO2'!K10+'abs CO2'!K10+'CH4'!K10*PCG!$C$5+N2O!K10*PCG!$C$6+HFC!K10+PFC!K10+'SF6'!K10</f>
        <v>342.61503700755759</v>
      </c>
      <c r="L10" s="94">
        <f>+'CO2'!L10+'abs CO2'!L10+'CH4'!L10*PCG!$C$5+N2O!L10*PCG!$C$6+HFC!L10+PFC!L10+'SF6'!L10</f>
        <v>488.24020639466329</v>
      </c>
      <c r="M10" s="94">
        <f>+'CO2'!M10+'abs CO2'!M10+'CH4'!M10*PCG!$C$5+N2O!M10*PCG!$C$6+HFC!M10+PFC!M10+'SF6'!M10</f>
        <v>681.48197617018445</v>
      </c>
      <c r="N10" s="94">
        <f>+'CO2'!N10+'abs CO2'!N10+'CH4'!N10*PCG!$C$5+N2O!N10*PCG!$C$6+HFC!N10+PFC!N10+'SF6'!N10</f>
        <v>694.06492579485632</v>
      </c>
      <c r="O10" s="94">
        <f>+'CO2'!O10+'abs CO2'!O10+'CH4'!O10*PCG!$C$5+N2O!O10*PCG!$C$6+HFC!O10+PFC!O10+'SF6'!O10</f>
        <v>732.36021374737084</v>
      </c>
      <c r="P10" s="94">
        <f>+'CO2'!P10+'abs CO2'!P10+'CH4'!P10*PCG!$C$5+N2O!P10*PCG!$C$6+HFC!P10+PFC!P10+'SF6'!P10</f>
        <v>963.75727726671391</v>
      </c>
      <c r="Q10" s="94">
        <f>+'CO2'!Q10+'abs CO2'!Q10+'CH4'!Q10*PCG!$C$5+N2O!Q10*PCG!$C$6+HFC!Q10+PFC!Q10+'SF6'!Q10</f>
        <v>844.84742481588376</v>
      </c>
      <c r="R10" s="94">
        <f>+'CO2'!R10+'abs CO2'!R10+'CH4'!R10*PCG!$C$5+N2O!R10*PCG!$C$6+HFC!R10+PFC!R10+'SF6'!R10</f>
        <v>712.96031219781196</v>
      </c>
      <c r="S10" s="94">
        <f>+'CO2'!S10+'abs CO2'!S10+'CH4'!S10*PCG!$C$5+N2O!S10*PCG!$C$6+HFC!S10+PFC!S10+'SF6'!S10</f>
        <v>439.15715556947629</v>
      </c>
      <c r="T10" s="94">
        <f>+'CO2'!T10+'abs CO2'!T10+'CH4'!T10*PCG!$C$5+N2O!T10*PCG!$C$6+HFC!T10+PFC!T10+'SF6'!T10</f>
        <v>1074.7571391385102</v>
      </c>
      <c r="U10" s="94">
        <f>+'CO2'!U10+'abs CO2'!U10+'CH4'!U10*PCG!$C$5+N2O!U10*PCG!$C$6+HFC!U10+PFC!U10+'SF6'!U10</f>
        <v>802.31502999867712</v>
      </c>
      <c r="V10" s="94">
        <f>+'CO2'!V10+'abs CO2'!V10+'CH4'!V10*PCG!$C$5+N2O!V10*PCG!$C$6+HFC!V10+PFC!V10+'SF6'!V10</f>
        <v>656.46749104662922</v>
      </c>
      <c r="W10" s="94">
        <f>+'CO2'!W10+'abs CO2'!W10+'CH4'!W10*PCG!$C$5+N2O!W10*PCG!$C$6+HFC!W10+PFC!W10+'SF6'!W10</f>
        <v>891.3043580295589</v>
      </c>
      <c r="X10" s="94">
        <f>+'CO2'!X10+'abs CO2'!X10+'CH4'!X10*PCG!$C$5+N2O!X10*PCG!$C$6+HFC!X10+PFC!X10+'SF6'!X10</f>
        <v>898.09307853160021</v>
      </c>
      <c r="Y10" s="94">
        <f>+'CO2'!Y10+'abs CO2'!Y10+'CH4'!Y10*PCG!$C$5+N2O!Y10*PCG!$C$6+HFC!Y10+PFC!Y10+'SF6'!Y10</f>
        <v>757.12940868189423</v>
      </c>
      <c r="Z10" s="94">
        <f>+'CO2'!Z10+'abs CO2'!Z10+'CH4'!Z10*PCG!$C$5+N2O!Z10*PCG!$C$6+HFC!Z10+PFC!Z10+'SF6'!Z10</f>
        <v>215.70516675927834</v>
      </c>
      <c r="AA10" s="94">
        <f>+'CO2'!AA10+'abs CO2'!AA10+'CH4'!AA10*PCG!$C$5+N2O!AA10*PCG!$C$6+HFC!AA10+PFC!AA10+'SF6'!AA10</f>
        <v>487.72482878698747</v>
      </c>
      <c r="AB10" s="94">
        <f>+'CO2'!AB10+'abs CO2'!AB10+'CH4'!AB10*PCG!$C$5+N2O!AB10*PCG!$C$6+HFC!AB10+PFC!AB10+'SF6'!AB10</f>
        <v>933.95611412543155</v>
      </c>
      <c r="AC10" s="94">
        <f>+'CO2'!AC10+'abs CO2'!AC10+'CH4'!AC10*PCG!$C$5+N2O!AC10*PCG!$C$6+HFC!AC10+PFC!AC10+'SF6'!AC10</f>
        <v>593.48684285421371</v>
      </c>
      <c r="AD10" s="94">
        <f>+'CO2'!AD10+'abs CO2'!AD10+'CH4'!AD10*PCG!$C$5+N2O!AD10*PCG!$C$6+HFC!AD10+PFC!AD10+'SF6'!AD10</f>
        <v>835.32689163223642</v>
      </c>
      <c r="AE10" s="94">
        <f>+'CO2'!AE10+'abs CO2'!AE10+'CH4'!AE10*PCG!$C$5+N2O!AE10*PCG!$C$6+HFC!AE10+PFC!AE10+'SF6'!AE10</f>
        <v>420.17045921053807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1651.0389726358944</v>
      </c>
      <c r="D17" s="33">
        <f t="shared" si="6"/>
        <v>1665.5691112284751</v>
      </c>
      <c r="E17" s="33">
        <f t="shared" si="6"/>
        <v>2027.6360364963966</v>
      </c>
      <c r="F17" s="33">
        <f t="shared" si="6"/>
        <v>2300.4398075474137</v>
      </c>
      <c r="G17" s="33">
        <f t="shared" si="6"/>
        <v>2168.7606075799386</v>
      </c>
      <c r="H17" s="33">
        <f t="shared" si="6"/>
        <v>2633.2022499268228</v>
      </c>
      <c r="I17" s="33">
        <f t="shared" si="6"/>
        <v>2710.4879490233297</v>
      </c>
      <c r="J17" s="33">
        <f t="shared" si="6"/>
        <v>4219.1724618745211</v>
      </c>
      <c r="K17" s="33">
        <f t="shared" si="6"/>
        <v>3133.0637066389045</v>
      </c>
      <c r="L17" s="33">
        <f t="shared" si="6"/>
        <v>2761.2410691230007</v>
      </c>
      <c r="M17" s="33">
        <f t="shared" si="6"/>
        <v>2650.7652677410124</v>
      </c>
      <c r="N17" s="33">
        <f t="shared" si="6"/>
        <v>3095.6547589134234</v>
      </c>
      <c r="O17" s="33">
        <f t="shared" si="6"/>
        <v>2601.2548036240605</v>
      </c>
      <c r="P17" s="33">
        <f t="shared" si="6"/>
        <v>2798.2525471505214</v>
      </c>
      <c r="Q17" s="33">
        <f t="shared" si="6"/>
        <v>2771.7601557459352</v>
      </c>
      <c r="R17" s="33">
        <f t="shared" si="6"/>
        <v>2478.5198195929142</v>
      </c>
      <c r="S17" s="33">
        <f t="shared" si="6"/>
        <v>2651.4330765541185</v>
      </c>
      <c r="T17" s="33">
        <f t="shared" si="6"/>
        <v>3116.9059390105131</v>
      </c>
      <c r="U17" s="33">
        <f t="shared" si="6"/>
        <v>2988.3190869928926</v>
      </c>
      <c r="V17" s="33">
        <f t="shared" si="6"/>
        <v>2529.6376513559089</v>
      </c>
      <c r="W17" s="33">
        <f t="shared" si="6"/>
        <v>2029.5099838786066</v>
      </c>
      <c r="X17" s="33">
        <f t="shared" si="6"/>
        <v>2403.2347460286278</v>
      </c>
      <c r="Y17" s="33">
        <f t="shared" si="6"/>
        <v>3052.1656052650587</v>
      </c>
      <c r="Z17" s="33">
        <f t="shared" si="6"/>
        <v>2973.2510001037217</v>
      </c>
      <c r="AA17" s="33">
        <f t="shared" si="6"/>
        <v>3206.1848260524553</v>
      </c>
      <c r="AB17" s="33">
        <f t="shared" si="6"/>
        <v>3043.3299459066466</v>
      </c>
      <c r="AC17" s="33">
        <f t="shared" si="6"/>
        <v>3082.5659990902914</v>
      </c>
      <c r="AD17" s="33">
        <f t="shared" si="6"/>
        <v>3181.5380055139458</v>
      </c>
      <c r="AE17" s="33">
        <f t="shared" si="6"/>
        <v>2967.2368514031905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8.7201933140097996</v>
      </c>
      <c r="D18" s="94">
        <f>+'CO2'!D18+'abs CO2'!D18+'CH4'!D18*PCG!$C$5+N2O!D18*PCG!$C$6+HFC!D18+PFC!D18+'SF6'!D18</f>
        <v>6.4766414434105952</v>
      </c>
      <c r="E18" s="94">
        <f>+'CO2'!E18+'abs CO2'!E18+'CH4'!E18*PCG!$C$5+N2O!E18*PCG!$C$6+HFC!E18+PFC!E18+'SF6'!E18</f>
        <v>7.9887412899477628</v>
      </c>
      <c r="F18" s="94">
        <f>+'CO2'!F18+'abs CO2'!F18+'CH4'!F18*PCG!$C$5+N2O!F18*PCG!$C$6+HFC!F18+PFC!F18+'SF6'!F18</f>
        <v>8.169843587011739</v>
      </c>
      <c r="G18" s="94">
        <f>+'CO2'!G18+'abs CO2'!G18+'CH4'!G18*PCG!$C$5+N2O!G18*PCG!$C$6+HFC!G18+PFC!G18+'SF6'!G18</f>
        <v>9.1108816463059394</v>
      </c>
      <c r="H18" s="94">
        <f>+'CO2'!H18+'abs CO2'!H18+'CH4'!H18*PCG!$C$5+N2O!H18*PCG!$C$6+HFC!H18+PFC!H18+'SF6'!H18</f>
        <v>7.9255228697542943</v>
      </c>
      <c r="I18" s="94">
        <f>+'CO2'!I18+'abs CO2'!I18+'CH4'!I18*PCG!$C$5+N2O!I18*PCG!$C$6+HFC!I18+PFC!I18+'SF6'!I18</f>
        <v>7.2286630539624923</v>
      </c>
      <c r="J18" s="94">
        <f>+'CO2'!J18+'abs CO2'!J18+'CH4'!J18*PCG!$C$5+N2O!J18*PCG!$C$6+HFC!J18+PFC!J18+'SF6'!J18</f>
        <v>14.516826694666101</v>
      </c>
      <c r="K18" s="94">
        <f>+'CO2'!K18+'abs CO2'!K18+'CH4'!K18*PCG!$C$5+N2O!K18*PCG!$C$6+HFC!K18+PFC!K18+'SF6'!K18</f>
        <v>18.960833861401081</v>
      </c>
      <c r="L18" s="94">
        <f>+'CO2'!L18+'abs CO2'!L18+'CH4'!L18*PCG!$C$5+N2O!L18*PCG!$C$6+HFC!L18+PFC!L18+'SF6'!L18</f>
        <v>27.776563009436373</v>
      </c>
      <c r="M18" s="94">
        <f>+'CO2'!M18+'abs CO2'!M18+'CH4'!M18*PCG!$C$5+N2O!M18*PCG!$C$6+HFC!M18+PFC!M18+'SF6'!M18</f>
        <v>42.042502529174968</v>
      </c>
      <c r="N18" s="94">
        <f>+'CO2'!N18+'abs CO2'!N18+'CH4'!N18*PCG!$C$5+N2O!N18*PCG!$C$6+HFC!N18+PFC!N18+'SF6'!N18</f>
        <v>100.13939330941396</v>
      </c>
      <c r="O18" s="94">
        <f>+'CO2'!O18+'abs CO2'!O18+'CH4'!O18*PCG!$C$5+N2O!O18*PCG!$C$6+HFC!O18+PFC!O18+'SF6'!O18</f>
        <v>127.55268917739528</v>
      </c>
      <c r="P18" s="94">
        <f>+'CO2'!P18+'abs CO2'!P18+'CH4'!P18*PCG!$C$5+N2O!P18*PCG!$C$6+HFC!P18+PFC!P18+'SF6'!P18</f>
        <v>115.51005389523449</v>
      </c>
      <c r="Q18" s="94">
        <f>+'CO2'!Q18+'abs CO2'!Q18+'CH4'!Q18*PCG!$C$5+N2O!Q18*PCG!$C$6+HFC!Q18+PFC!Q18+'SF6'!Q18</f>
        <v>123.3425131300251</v>
      </c>
      <c r="R18" s="94">
        <f>+'CO2'!R18+'abs CO2'!R18+'CH4'!R18*PCG!$C$5+N2O!R18*PCG!$C$6+HFC!R18+PFC!R18+'SF6'!R18</f>
        <v>97.597503213772541</v>
      </c>
      <c r="S18" s="94">
        <f>+'CO2'!S18+'abs CO2'!S18+'CH4'!S18*PCG!$C$5+N2O!S18*PCG!$C$6+HFC!S18+PFC!S18+'SF6'!S18</f>
        <v>46.938379993595326</v>
      </c>
      <c r="T18" s="94">
        <f>+'CO2'!T18+'abs CO2'!T18+'CH4'!T18*PCG!$C$5+N2O!T18*PCG!$C$6+HFC!T18+PFC!T18+'SF6'!T18</f>
        <v>67.151118794955281</v>
      </c>
      <c r="U18" s="94">
        <f>+'CO2'!U18+'abs CO2'!U18+'CH4'!U18*PCG!$C$5+N2O!U18*PCG!$C$6+HFC!U18+PFC!U18+'SF6'!U18</f>
        <v>32.896151770909398</v>
      </c>
      <c r="V18" s="94">
        <f>+'CO2'!V18+'abs CO2'!V18+'CH4'!V18*PCG!$C$5+N2O!V18*PCG!$C$6+HFC!V18+PFC!V18+'SF6'!V18</f>
        <v>41.428988594049159</v>
      </c>
      <c r="W18" s="94">
        <f>+'CO2'!W18+'abs CO2'!W18+'CH4'!W18*PCG!$C$5+N2O!W18*PCG!$C$6+HFC!W18+PFC!W18+'SF6'!W18</f>
        <v>26.500115635210854</v>
      </c>
      <c r="X18" s="94">
        <f>+'CO2'!X18+'abs CO2'!X18+'CH4'!X18*PCG!$C$5+N2O!X18*PCG!$C$6+HFC!X18+PFC!X18+'SF6'!X18</f>
        <v>19.172026539258205</v>
      </c>
      <c r="Y18" s="94">
        <f>+'CO2'!Y18+'abs CO2'!Y18+'CH4'!Y18*PCG!$C$5+N2O!Y18*PCG!$C$6+HFC!Y18+PFC!Y18+'SF6'!Y18</f>
        <v>5.1786304301147394</v>
      </c>
      <c r="Z18" s="94">
        <f>+'CO2'!Z18+'abs CO2'!Z18+'CH4'!Z18*PCG!$C$5+N2O!Z18*PCG!$C$6+HFC!Z18+PFC!Z18+'SF6'!Z18</f>
        <v>11.950609229164398</v>
      </c>
      <c r="AA18" s="94">
        <f>+'CO2'!AA18+'abs CO2'!AA18+'CH4'!AA18*PCG!$C$5+N2O!AA18*PCG!$C$6+HFC!AA18+PFC!AA18+'SF6'!AA18</f>
        <v>105.33822334533455</v>
      </c>
      <c r="AB18" s="94">
        <f>+'CO2'!AB18+'abs CO2'!AB18+'CH4'!AB18*PCG!$C$5+N2O!AB18*PCG!$C$6+HFC!AB18+PFC!AB18+'SF6'!AB18</f>
        <v>110.70327939802067</v>
      </c>
      <c r="AC18" s="94">
        <f>+'CO2'!AC18+'abs CO2'!AC18+'CH4'!AC18*PCG!$C$5+N2O!AC18*PCG!$C$6+HFC!AC18+PFC!AC18+'SF6'!AC18</f>
        <v>45.406792040136729</v>
      </c>
      <c r="AD18" s="94">
        <f>+'CO2'!AD18+'abs CO2'!AD18+'CH4'!AD18*PCG!$C$5+N2O!AD18*PCG!$C$6+HFC!AD18+PFC!AD18+'SF6'!AD18</f>
        <v>44.016734539130994</v>
      </c>
      <c r="AE18" s="94">
        <f>+'CO2'!AE18+'abs CO2'!AE18+'CH4'!AE18*PCG!$C$5+N2O!AE18*PCG!$C$6+HFC!AE18+PFC!AE18+'SF6'!AE18</f>
        <v>36.056459606809021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266.20067591527135</v>
      </c>
      <c r="D21" s="94">
        <f>+'CO2'!D21+'abs CO2'!D21+'CH4'!D21*PCG!$C$5+N2O!D21*PCG!$C$6+HFC!D21+PFC!D21+'SF6'!D21</f>
        <v>307.76385823524959</v>
      </c>
      <c r="E21" s="94">
        <f>+'CO2'!E21+'abs CO2'!E21+'CH4'!E21*PCG!$C$5+N2O!E21*PCG!$C$6+HFC!E21+PFC!E21+'SF6'!E21</f>
        <v>306.42870650468927</v>
      </c>
      <c r="F21" s="94">
        <f>+'CO2'!F21+'abs CO2'!F21+'CH4'!F21*PCG!$C$5+N2O!F21*PCG!$C$6+HFC!F21+PFC!F21+'SF6'!F21</f>
        <v>280.69125487341137</v>
      </c>
      <c r="G21" s="94">
        <f>+'CO2'!G21+'abs CO2'!G21+'CH4'!G21*PCG!$C$5+N2O!G21*PCG!$C$6+HFC!G21+PFC!G21+'SF6'!G21</f>
        <v>351.58719783940427</v>
      </c>
      <c r="H21" s="94">
        <f>+'CO2'!H21+'abs CO2'!H21+'CH4'!H21*PCG!$C$5+N2O!H21*PCG!$C$6+HFC!H21+PFC!H21+'SF6'!H21</f>
        <v>363.07306306411641</v>
      </c>
      <c r="I21" s="94">
        <f>+'CO2'!I21+'abs CO2'!I21+'CH4'!I21*PCG!$C$5+N2O!I21*PCG!$C$6+HFC!I21+PFC!I21+'SF6'!I21</f>
        <v>290.2078464365394</v>
      </c>
      <c r="J21" s="94">
        <f>+'CO2'!J21+'abs CO2'!J21+'CH4'!J21*PCG!$C$5+N2O!J21*PCG!$C$6+HFC!J21+PFC!J21+'SF6'!J21</f>
        <v>294.94157896823953</v>
      </c>
      <c r="K21" s="94">
        <f>+'CO2'!K21+'abs CO2'!K21+'CH4'!K21*PCG!$C$5+N2O!K21*PCG!$C$6+HFC!K21+PFC!K21+'SF6'!K21</f>
        <v>310.26424732856441</v>
      </c>
      <c r="L21" s="94">
        <f>+'CO2'!L21+'abs CO2'!L21+'CH4'!L21*PCG!$C$5+N2O!L21*PCG!$C$6+HFC!L21+PFC!L21+'SF6'!L21</f>
        <v>279.91190786178277</v>
      </c>
      <c r="M21" s="94">
        <f>+'CO2'!M21+'abs CO2'!M21+'CH4'!M21*PCG!$C$5+N2O!M21*PCG!$C$6+HFC!M21+PFC!M21+'SF6'!M21</f>
        <v>304.65750193656925</v>
      </c>
      <c r="N21" s="94">
        <f>+'CO2'!N21+'abs CO2'!N21+'CH4'!N21*PCG!$C$5+N2O!N21*PCG!$C$6+HFC!N21+PFC!N21+'SF6'!N21</f>
        <v>214.70872049947096</v>
      </c>
      <c r="O21" s="94">
        <f>+'CO2'!O21+'abs CO2'!O21+'CH4'!O21*PCG!$C$5+N2O!O21*PCG!$C$6+HFC!O21+PFC!O21+'SF6'!O21</f>
        <v>272.71743235207953</v>
      </c>
      <c r="P21" s="94">
        <f>+'CO2'!P21+'abs CO2'!P21+'CH4'!P21*PCG!$C$5+N2O!P21*PCG!$C$6+HFC!P21+PFC!P21+'SF6'!P21</f>
        <v>254.91045842135841</v>
      </c>
      <c r="Q21" s="94">
        <f>+'CO2'!Q21+'abs CO2'!Q21+'CH4'!Q21*PCG!$C$5+N2O!Q21*PCG!$C$6+HFC!Q21+PFC!Q21+'SF6'!Q21</f>
        <v>265.18684867043766</v>
      </c>
      <c r="R21" s="94">
        <f>+'CO2'!R21+'abs CO2'!R21+'CH4'!R21*PCG!$C$5+N2O!R21*PCG!$C$6+HFC!R21+PFC!R21+'SF6'!R21</f>
        <v>246.69716552047788</v>
      </c>
      <c r="S21" s="94">
        <f>+'CO2'!S21+'abs CO2'!S21+'CH4'!S21*PCG!$C$5+N2O!S21*PCG!$C$6+HFC!S21+PFC!S21+'SF6'!S21</f>
        <v>215.64954487143896</v>
      </c>
      <c r="T21" s="94">
        <f>+'CO2'!T21+'abs CO2'!T21+'CH4'!T21*PCG!$C$5+N2O!T21*PCG!$C$6+HFC!T21+PFC!T21+'SF6'!T21</f>
        <v>264.45403455471626</v>
      </c>
      <c r="U21" s="94">
        <f>+'CO2'!U21+'abs CO2'!U21+'CH4'!U21*PCG!$C$5+N2O!U21*PCG!$C$6+HFC!U21+PFC!U21+'SF6'!U21</f>
        <v>218.69382741815949</v>
      </c>
      <c r="V21" s="94">
        <f>+'CO2'!V21+'abs CO2'!V21+'CH4'!V21*PCG!$C$5+N2O!V21*PCG!$C$6+HFC!V21+PFC!V21+'SF6'!V21</f>
        <v>251.02024362928776</v>
      </c>
      <c r="W21" s="94">
        <f>+'CO2'!W21+'abs CO2'!W21+'CH4'!W21*PCG!$C$5+N2O!W21*PCG!$C$6+HFC!W21+PFC!W21+'SF6'!W21</f>
        <v>163.43395707286263</v>
      </c>
      <c r="X21" s="94">
        <f>+'CO2'!X21+'abs CO2'!X21+'CH4'!X21*PCG!$C$5+N2O!X21*PCG!$C$6+HFC!X21+PFC!X21+'SF6'!X21</f>
        <v>150.29814974863262</v>
      </c>
      <c r="Y21" s="94">
        <f>+'CO2'!Y21+'abs CO2'!Y21+'CH4'!Y21*PCG!$C$5+N2O!Y21*PCG!$C$6+HFC!Y21+PFC!Y21+'SF6'!Y21</f>
        <v>328.65993901090184</v>
      </c>
      <c r="Z21" s="94">
        <f>+'CO2'!Z21+'abs CO2'!Z21+'CH4'!Z21*PCG!$C$5+N2O!Z21*PCG!$C$6+HFC!Z21+PFC!Z21+'SF6'!Z21</f>
        <v>248.06281614211909</v>
      </c>
      <c r="AA21" s="94">
        <f>+'CO2'!AA21+'abs CO2'!AA21+'CH4'!AA21*PCG!$C$5+N2O!AA21*PCG!$C$6+HFC!AA21+PFC!AA21+'SF6'!AA21</f>
        <v>300.78816867347848</v>
      </c>
      <c r="AB21" s="94">
        <f>+'CO2'!AB21+'abs CO2'!AB21+'CH4'!AB21*PCG!$C$5+N2O!AB21*PCG!$C$6+HFC!AB21+PFC!AB21+'SF6'!AB21</f>
        <v>296.66685790395235</v>
      </c>
      <c r="AC21" s="94">
        <f>+'CO2'!AC21+'abs CO2'!AC21+'CH4'!AC21*PCG!$C$5+N2O!AC21*PCG!$C$6+HFC!AC21+PFC!AC21+'SF6'!AC21</f>
        <v>511.11897615233863</v>
      </c>
      <c r="AD21" s="94">
        <f>+'CO2'!AD21+'abs CO2'!AD21+'CH4'!AD21*PCG!$C$5+N2O!AD21*PCG!$C$6+HFC!AD21+PFC!AD21+'SF6'!AD21</f>
        <v>530.30333162079273</v>
      </c>
      <c r="AE21" s="94">
        <f>+'CO2'!AE21+'abs CO2'!AE21+'CH4'!AE21*PCG!$C$5+N2O!AE21*PCG!$C$6+HFC!AE21+PFC!AE21+'SF6'!AE21</f>
        <v>594.99748324661584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0.31421847498627886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0.32570708431136902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0.4715388007592643</v>
      </c>
      <c r="AB22" s="94">
        <f>+'CO2'!AB22+'abs CO2'!AB22+'CH4'!AB22*PCG!$C$5+N2O!AB22*PCG!$C$6+HFC!AB22+PFC!AB22+'SF6'!AB22</f>
        <v>3.6082686320774569</v>
      </c>
      <c r="AC22" s="94">
        <f>+'CO2'!AC22+'abs CO2'!AC22+'CH4'!AC22*PCG!$C$5+N2O!AC22*PCG!$C$6+HFC!AC22+PFC!AC22+'SF6'!AC22</f>
        <v>0.52151143620361773</v>
      </c>
      <c r="AD22" s="94">
        <f>+'CO2'!AD22+'abs CO2'!AD22+'CH4'!AD22*PCG!$C$5+N2O!AD22*PCG!$C$6+HFC!AD22+PFC!AD22+'SF6'!AD22</f>
        <v>4.5691437668398329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154.49383200561206</v>
      </c>
      <c r="D23" s="94">
        <f>+'CO2'!D23+'abs CO2'!D23+'CH4'!D23*PCG!$C$5+N2O!D23*PCG!$C$6+HFC!D23+PFC!D23+'SF6'!D23</f>
        <v>139.84019488383495</v>
      </c>
      <c r="E23" s="94">
        <f>+'CO2'!E23+'abs CO2'!E23+'CH4'!E23*PCG!$C$5+N2O!E23*PCG!$C$6+HFC!E23+PFC!E23+'SF6'!E23</f>
        <v>191.98392416219238</v>
      </c>
      <c r="F23" s="94">
        <f>+'CO2'!F23+'abs CO2'!F23+'CH4'!F23*PCG!$C$5+N2O!F23*PCG!$C$6+HFC!F23+PFC!F23+'SF6'!F23</f>
        <v>188.17247297854627</v>
      </c>
      <c r="G23" s="94">
        <f>+'CO2'!G23+'abs CO2'!G23+'CH4'!G23*PCG!$C$5+N2O!G23*PCG!$C$6+HFC!G23+PFC!G23+'SF6'!G23</f>
        <v>208.2012612154596</v>
      </c>
      <c r="H23" s="94">
        <f>+'CO2'!H23+'abs CO2'!H23+'CH4'!H23*PCG!$C$5+N2O!H23*PCG!$C$6+HFC!H23+PFC!H23+'SF6'!H23</f>
        <v>256.2061266874104</v>
      </c>
      <c r="I23" s="94">
        <f>+'CO2'!I23+'abs CO2'!I23+'CH4'!I23*PCG!$C$5+N2O!I23*PCG!$C$6+HFC!I23+PFC!I23+'SF6'!I23</f>
        <v>226.14662157586554</v>
      </c>
      <c r="J23" s="94">
        <f>+'CO2'!J23+'abs CO2'!J23+'CH4'!J23*PCG!$C$5+N2O!J23*PCG!$C$6+HFC!J23+PFC!J23+'SF6'!J23</f>
        <v>232.34498077440023</v>
      </c>
      <c r="K23" s="94">
        <f>+'CO2'!K23+'abs CO2'!K23+'CH4'!K23*PCG!$C$5+N2O!K23*PCG!$C$6+HFC!K23+PFC!K23+'SF6'!K23</f>
        <v>187.67943995944395</v>
      </c>
      <c r="L23" s="94">
        <f>+'CO2'!L23+'abs CO2'!L23+'CH4'!L23*PCG!$C$5+N2O!L23*PCG!$C$6+HFC!L23+PFC!L23+'SF6'!L23</f>
        <v>199.09428776238687</v>
      </c>
      <c r="M23" s="94">
        <f>+'CO2'!M23+'abs CO2'!M23+'CH4'!M23*PCG!$C$5+N2O!M23*PCG!$C$6+HFC!M23+PFC!M23+'SF6'!M23</f>
        <v>204.20079283270692</v>
      </c>
      <c r="N23" s="94">
        <f>+'CO2'!N23+'abs CO2'!N23+'CH4'!N23*PCG!$C$5+N2O!N23*PCG!$C$6+HFC!N23+PFC!N23+'SF6'!N23</f>
        <v>192.60297983517793</v>
      </c>
      <c r="O23" s="94">
        <f>+'CO2'!O23+'abs CO2'!O23+'CH4'!O23*PCG!$C$5+N2O!O23*PCG!$C$6+HFC!O23+PFC!O23+'SF6'!O23</f>
        <v>169.57341382639419</v>
      </c>
      <c r="P23" s="94">
        <f>+'CO2'!P23+'abs CO2'!P23+'CH4'!P23*PCG!$C$5+N2O!P23*PCG!$C$6+HFC!P23+PFC!P23+'SF6'!P23</f>
        <v>235.14222100026609</v>
      </c>
      <c r="Q23" s="94">
        <f>+'CO2'!Q23+'abs CO2'!Q23+'CH4'!Q23*PCG!$C$5+N2O!Q23*PCG!$C$6+HFC!Q23+PFC!Q23+'SF6'!Q23</f>
        <v>259.89199716777966</v>
      </c>
      <c r="R23" s="94">
        <f>+'CO2'!R23+'abs CO2'!R23+'CH4'!R23*PCG!$C$5+N2O!R23*PCG!$C$6+HFC!R23+PFC!R23+'SF6'!R23</f>
        <v>233.05797527731394</v>
      </c>
      <c r="S23" s="94">
        <f>+'CO2'!S23+'abs CO2'!S23+'CH4'!S23*PCG!$C$5+N2O!S23*PCG!$C$6+HFC!S23+PFC!S23+'SF6'!S23</f>
        <v>231.85231443716864</v>
      </c>
      <c r="T23" s="94">
        <f>+'CO2'!T23+'abs CO2'!T23+'CH4'!T23*PCG!$C$5+N2O!T23*PCG!$C$6+HFC!T23+PFC!T23+'SF6'!T23</f>
        <v>242.53205413519211</v>
      </c>
      <c r="U23" s="94">
        <f>+'CO2'!U23+'abs CO2'!U23+'CH4'!U23*PCG!$C$5+N2O!U23*PCG!$C$6+HFC!U23+PFC!U23+'SF6'!U23</f>
        <v>286.79466738877034</v>
      </c>
      <c r="V23" s="94">
        <f>+'CO2'!V23+'abs CO2'!V23+'CH4'!V23*PCG!$C$5+N2O!V23*PCG!$C$6+HFC!V23+PFC!V23+'SF6'!V23</f>
        <v>295.33864501482788</v>
      </c>
      <c r="W23" s="94">
        <f>+'CO2'!W23+'abs CO2'!W23+'CH4'!W23*PCG!$C$5+N2O!W23*PCG!$C$6+HFC!W23+PFC!W23+'SF6'!W23</f>
        <v>255.04900956918505</v>
      </c>
      <c r="X23" s="94">
        <f>+'CO2'!X23+'abs CO2'!X23+'CH4'!X23*PCG!$C$5+N2O!X23*PCG!$C$6+HFC!X23+PFC!X23+'SF6'!X23</f>
        <v>215.96831473509687</v>
      </c>
      <c r="Y23" s="94">
        <f>+'CO2'!Y23+'abs CO2'!Y23+'CH4'!Y23*PCG!$C$5+N2O!Y23*PCG!$C$6+HFC!Y23+PFC!Y23+'SF6'!Y23</f>
        <v>229.66387452946825</v>
      </c>
      <c r="Z23" s="94">
        <f>+'CO2'!Z23+'abs CO2'!Z23+'CH4'!Z23*PCG!$C$5+N2O!Z23*PCG!$C$6+HFC!Z23+PFC!Z23+'SF6'!Z23</f>
        <v>254.29861249446319</v>
      </c>
      <c r="AA23" s="94">
        <f>+'CO2'!AA23+'abs CO2'!AA23+'CH4'!AA23*PCG!$C$5+N2O!AA23*PCG!$C$6+HFC!AA23+PFC!AA23+'SF6'!AA23</f>
        <v>219.60553679912402</v>
      </c>
      <c r="AB23" s="94">
        <f>+'CO2'!AB23+'abs CO2'!AB23+'CH4'!AB23*PCG!$C$5+N2O!AB23*PCG!$C$6+HFC!AB23+PFC!AB23+'SF6'!AB23</f>
        <v>15.295036808935395</v>
      </c>
      <c r="AC23" s="94">
        <f>+'CO2'!AC23+'abs CO2'!AC23+'CH4'!AC23*PCG!$C$5+N2O!AC23*PCG!$C$6+HFC!AC23+PFC!AC23+'SF6'!AC23</f>
        <v>290.22236520157082</v>
      </c>
      <c r="AD23" s="94">
        <f>+'CO2'!AD23+'abs CO2'!AD23+'CH4'!AD23*PCG!$C$5+N2O!AD23*PCG!$C$6+HFC!AD23+PFC!AD23+'SF6'!AD23</f>
        <v>265.60982718072762</v>
      </c>
      <c r="AE23" s="94">
        <f>+'CO2'!AE23+'abs CO2'!AE23+'CH4'!AE23*PCG!$C$5+N2O!AE23*PCG!$C$6+HFC!AE23+PFC!AE23+'SF6'!AE23</f>
        <v>186.03301202172037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225.44767470062379</v>
      </c>
      <c r="D26" s="94">
        <f>+'CO2'!D26+'abs CO2'!D26+'CH4'!D26*PCG!$C$5+N2O!D26*PCG!$C$6+HFC!D26+PFC!D26+'SF6'!D26</f>
        <v>209.42034578418352</v>
      </c>
      <c r="E26" s="94">
        <f>+'CO2'!E26+'abs CO2'!E26+'CH4'!E26*PCG!$C$5+N2O!E26*PCG!$C$6+HFC!E26+PFC!E26+'SF6'!E26</f>
        <v>253.88194570361543</v>
      </c>
      <c r="F26" s="94">
        <f>+'CO2'!F26+'abs CO2'!F26+'CH4'!F26*PCG!$C$5+N2O!F26*PCG!$C$6+HFC!F26+PFC!F26+'SF6'!F26</f>
        <v>344.59199139843116</v>
      </c>
      <c r="G26" s="94">
        <f>+'CO2'!G26+'abs CO2'!G26+'CH4'!G26*PCG!$C$5+N2O!G26*PCG!$C$6+HFC!G26+PFC!G26+'SF6'!G26</f>
        <v>293.03804161655961</v>
      </c>
      <c r="H26" s="94">
        <f>+'CO2'!H26+'abs CO2'!H26+'CH4'!H26*PCG!$C$5+N2O!H26*PCG!$C$6+HFC!H26+PFC!H26+'SF6'!H26</f>
        <v>316.15557383289939</v>
      </c>
      <c r="I26" s="94">
        <f>+'CO2'!I26+'abs CO2'!I26+'CH4'!I26*PCG!$C$5+N2O!I26*PCG!$C$6+HFC!I26+PFC!I26+'SF6'!I26</f>
        <v>274.2969102145924</v>
      </c>
      <c r="J26" s="94">
        <f>+'CO2'!J26+'abs CO2'!J26+'CH4'!J26*PCG!$C$5+N2O!J26*PCG!$C$6+HFC!J26+PFC!J26+'SF6'!J26</f>
        <v>288.83284208736717</v>
      </c>
      <c r="K26" s="94">
        <f>+'CO2'!K26+'abs CO2'!K26+'CH4'!K26*PCG!$C$5+N2O!K26*PCG!$C$6+HFC!K26+PFC!K26+'SF6'!K26</f>
        <v>251.94107509742253</v>
      </c>
      <c r="L26" s="94">
        <f>+'CO2'!L26+'abs CO2'!L26+'CH4'!L26*PCG!$C$5+N2O!L26*PCG!$C$6+HFC!L26+PFC!L26+'SF6'!L26</f>
        <v>187.21549946463125</v>
      </c>
      <c r="M26" s="94">
        <f>+'CO2'!M26+'abs CO2'!M26+'CH4'!M26*PCG!$C$5+N2O!M26*PCG!$C$6+HFC!M26+PFC!M26+'SF6'!M26</f>
        <v>220.18658748987238</v>
      </c>
      <c r="N26" s="94">
        <f>+'CO2'!N26+'abs CO2'!N26+'CH4'!N26*PCG!$C$5+N2O!N26*PCG!$C$6+HFC!N26+PFC!N26+'SF6'!N26</f>
        <v>238.43256074749922</v>
      </c>
      <c r="O26" s="94">
        <f>+'CO2'!O26+'abs CO2'!O26+'CH4'!O26*PCG!$C$5+N2O!O26*PCG!$C$6+HFC!O26+PFC!O26+'SF6'!O26</f>
        <v>222.90333299999344</v>
      </c>
      <c r="P26" s="94">
        <f>+'CO2'!P26+'abs CO2'!P26+'CH4'!P26*PCG!$C$5+N2O!P26*PCG!$C$6+HFC!P26+PFC!P26+'SF6'!P26</f>
        <v>230.83713386646127</v>
      </c>
      <c r="Q26" s="94">
        <f>+'CO2'!Q26+'abs CO2'!Q26+'CH4'!Q26*PCG!$C$5+N2O!Q26*PCG!$C$6+HFC!Q26+PFC!Q26+'SF6'!Q26</f>
        <v>245.71870785053835</v>
      </c>
      <c r="R26" s="94">
        <f>+'CO2'!R26+'abs CO2'!R26+'CH4'!R26*PCG!$C$5+N2O!R26*PCG!$C$6+HFC!R26+PFC!R26+'SF6'!R26</f>
        <v>281.23974186997719</v>
      </c>
      <c r="S26" s="94">
        <f>+'CO2'!S26+'abs CO2'!S26+'CH4'!S26*PCG!$C$5+N2O!S26*PCG!$C$6+HFC!S26+PFC!S26+'SF6'!S26</f>
        <v>257.12806300017581</v>
      </c>
      <c r="T26" s="94">
        <f>+'CO2'!T26+'abs CO2'!T26+'CH4'!T26*PCG!$C$5+N2O!T26*PCG!$C$6+HFC!T26+PFC!T26+'SF6'!T26</f>
        <v>272.35204257550026</v>
      </c>
      <c r="U26" s="94">
        <f>+'CO2'!U26+'abs CO2'!U26+'CH4'!U26*PCG!$C$5+N2O!U26*PCG!$C$6+HFC!U26+PFC!U26+'SF6'!U26</f>
        <v>292.79354726877312</v>
      </c>
      <c r="V26" s="94">
        <f>+'CO2'!V26+'abs CO2'!V26+'CH4'!V26*PCG!$C$5+N2O!V26*PCG!$C$6+HFC!V26+PFC!V26+'SF6'!V26</f>
        <v>320.74346585871018</v>
      </c>
      <c r="W26" s="94">
        <f>+'CO2'!W26+'abs CO2'!W26+'CH4'!W26*PCG!$C$5+N2O!W26*PCG!$C$6+HFC!W26+PFC!W26+'SF6'!W26</f>
        <v>281.40449458483982</v>
      </c>
      <c r="X26" s="94">
        <f>+'CO2'!X26+'abs CO2'!X26+'CH4'!X26*PCG!$C$5+N2O!X26*PCG!$C$6+HFC!X26+PFC!X26+'SF6'!X26</f>
        <v>319.85092099440453</v>
      </c>
      <c r="Y26" s="94">
        <f>+'CO2'!Y26+'abs CO2'!Y26+'CH4'!Y26*PCG!$C$5+N2O!Y26*PCG!$C$6+HFC!Y26+PFC!Y26+'SF6'!Y26</f>
        <v>459.90085084440642</v>
      </c>
      <c r="Z26" s="94">
        <f>+'CO2'!Z26+'abs CO2'!Z26+'CH4'!Z26*PCG!$C$5+N2O!Z26*PCG!$C$6+HFC!Z26+PFC!Z26+'SF6'!Z26</f>
        <v>534.91742882286508</v>
      </c>
      <c r="AA26" s="94">
        <f>+'CO2'!AA26+'abs CO2'!AA26+'CH4'!AA26*PCG!$C$5+N2O!AA26*PCG!$C$6+HFC!AA26+PFC!AA26+'SF6'!AA26</f>
        <v>435.17756281218055</v>
      </c>
      <c r="AB26" s="94">
        <f>+'CO2'!AB26+'abs CO2'!AB26+'CH4'!AB26*PCG!$C$5+N2O!AB26*PCG!$C$6+HFC!AB26+PFC!AB26+'SF6'!AB26</f>
        <v>510.11046714524838</v>
      </c>
      <c r="AC26" s="94">
        <f>+'CO2'!AC26+'abs CO2'!AC26+'CH4'!AC26*PCG!$C$5+N2O!AC26*PCG!$C$6+HFC!AC26+PFC!AC26+'SF6'!AC26</f>
        <v>466.79335084658635</v>
      </c>
      <c r="AD26" s="94">
        <f>+'CO2'!AD26+'abs CO2'!AD26+'CH4'!AD26*PCG!$C$5+N2O!AD26*PCG!$C$6+HFC!AD26+PFC!AD26+'SF6'!AD26</f>
        <v>487.85851494730429</v>
      </c>
      <c r="AE26" s="94">
        <f>+'CO2'!AE26+'abs CO2'!AE26+'CH4'!AE26*PCG!$C$5+N2O!AE26*PCG!$C$6+HFC!AE26+PFC!AE26+'SF6'!AE26</f>
        <v>433.70302806697663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996.17659670037756</v>
      </c>
      <c r="D30" s="94">
        <f>+'CO2'!D30+'abs CO2'!D30+'CH4'!D30*PCG!$C$5+N2O!D30*PCG!$C$6+HFC!D30+PFC!D30+'SF6'!D30</f>
        <v>1002.0680708817964</v>
      </c>
      <c r="E30" s="94">
        <f>+'CO2'!E30+'abs CO2'!E30+'CH4'!E30*PCG!$C$5+N2O!E30*PCG!$C$6+HFC!E30+PFC!E30+'SF6'!E30</f>
        <v>1267.3527188359519</v>
      </c>
      <c r="F30" s="94">
        <f>+'CO2'!F30+'abs CO2'!F30+'CH4'!F30*PCG!$C$5+N2O!F30*PCG!$C$6+HFC!F30+PFC!F30+'SF6'!F30</f>
        <v>1478.8142447100131</v>
      </c>
      <c r="G30" s="94">
        <f>+'CO2'!G30+'abs CO2'!G30+'CH4'!G30*PCG!$C$5+N2O!G30*PCG!$C$6+HFC!G30+PFC!G30+'SF6'!G30</f>
        <v>1306.8232252622092</v>
      </c>
      <c r="H30" s="94">
        <f>+'CO2'!H30+'abs CO2'!H30+'CH4'!H30*PCG!$C$5+N2O!H30*PCG!$C$6+HFC!H30+PFC!H30+'SF6'!H30</f>
        <v>1689.8419634726424</v>
      </c>
      <c r="I30" s="94">
        <f>+'CO2'!I30+'abs CO2'!I30+'CH4'!I30*PCG!$C$5+N2O!I30*PCG!$C$6+HFC!I30+PFC!I30+'SF6'!I30</f>
        <v>1912.6079077423697</v>
      </c>
      <c r="J30" s="94">
        <f>+'CO2'!J30+'abs CO2'!J30+'CH4'!J30*PCG!$C$5+N2O!J30*PCG!$C$6+HFC!J30+PFC!J30+'SF6'!J30</f>
        <v>3388.5362333498483</v>
      </c>
      <c r="K30" s="94">
        <f>+'CO2'!K30+'abs CO2'!K30+'CH4'!K30*PCG!$C$5+N2O!K30*PCG!$C$6+HFC!K30+PFC!K30+'SF6'!K30</f>
        <v>2364.2181103920725</v>
      </c>
      <c r="L30" s="94">
        <f>+'CO2'!L30+'abs CO2'!L30+'CH4'!L30*PCG!$C$5+N2O!L30*PCG!$C$6+HFC!L30+PFC!L30+'SF6'!L30</f>
        <v>2067.2428110247633</v>
      </c>
      <c r="M30" s="94">
        <f>+'CO2'!M30+'abs CO2'!M30+'CH4'!M30*PCG!$C$5+N2O!M30*PCG!$C$6+HFC!M30+PFC!M30+'SF6'!M30</f>
        <v>1879.6778829526886</v>
      </c>
      <c r="N30" s="94">
        <f>+'CO2'!N30+'abs CO2'!N30+'CH4'!N30*PCG!$C$5+N2O!N30*PCG!$C$6+HFC!N30+PFC!N30+'SF6'!N30</f>
        <v>2349.7711045218612</v>
      </c>
      <c r="O30" s="94">
        <f>+'CO2'!O30+'abs CO2'!O30+'CH4'!O30*PCG!$C$5+N2O!O30*PCG!$C$6+HFC!O30+PFC!O30+'SF6'!O30</f>
        <v>1808.1937167932122</v>
      </c>
      <c r="P30" s="94">
        <f>+'CO2'!P30+'abs CO2'!P30+'CH4'!P30*PCG!$C$5+N2O!P30*PCG!$C$6+HFC!P30+PFC!P30+'SF6'!P30</f>
        <v>1961.8526799672013</v>
      </c>
      <c r="Q30" s="94">
        <f>+'CO2'!Q30+'abs CO2'!Q30+'CH4'!Q30*PCG!$C$5+N2O!Q30*PCG!$C$6+HFC!Q30+PFC!Q30+'SF6'!Q30</f>
        <v>1877.6200889271545</v>
      </c>
      <c r="R30" s="94">
        <f>+'CO2'!R30+'abs CO2'!R30+'CH4'!R30*PCG!$C$5+N2O!R30*PCG!$C$6+HFC!R30+PFC!R30+'SF6'!R30</f>
        <v>1619.9274337113725</v>
      </c>
      <c r="S30" s="94">
        <f>+'CO2'!S30+'abs CO2'!S30+'CH4'!S30*PCG!$C$5+N2O!S30*PCG!$C$6+HFC!S30+PFC!S30+'SF6'!S30</f>
        <v>1899.5390671674284</v>
      </c>
      <c r="T30" s="94">
        <f>+'CO2'!T30+'abs CO2'!T30+'CH4'!T30*PCG!$C$5+N2O!T30*PCG!$C$6+HFC!T30+PFC!T30+'SF6'!T30</f>
        <v>2270.4166889501494</v>
      </c>
      <c r="U30" s="94">
        <f>+'CO2'!U30+'abs CO2'!U30+'CH4'!U30*PCG!$C$5+N2O!U30*PCG!$C$6+HFC!U30+PFC!U30+'SF6'!U30</f>
        <v>2157.1408931462802</v>
      </c>
      <c r="V30" s="94">
        <f>+'CO2'!V30+'abs CO2'!V30+'CH4'!V30*PCG!$C$5+N2O!V30*PCG!$C$6+HFC!V30+PFC!V30+'SF6'!V30</f>
        <v>1621.1063082590338</v>
      </c>
      <c r="W30" s="94">
        <f>+'CO2'!W30+'abs CO2'!W30+'CH4'!W30*PCG!$C$5+N2O!W30*PCG!$C$6+HFC!W30+PFC!W30+'SF6'!W30</f>
        <v>1303.1224070165083</v>
      </c>
      <c r="X30" s="94">
        <f>+'CO2'!X30+'abs CO2'!X30+'CH4'!X30*PCG!$C$5+N2O!X30*PCG!$C$6+HFC!X30+PFC!X30+'SF6'!X30</f>
        <v>1697.9453340112354</v>
      </c>
      <c r="Y30" s="94">
        <f>+'CO2'!Y30+'abs CO2'!Y30+'CH4'!Y30*PCG!$C$5+N2O!Y30*PCG!$C$6+HFC!Y30+PFC!Y30+'SF6'!Y30</f>
        <v>2028.7623104501674</v>
      </c>
      <c r="Z30" s="94">
        <f>+'CO2'!Z30+'abs CO2'!Z30+'CH4'!Z30*PCG!$C$5+N2O!Z30*PCG!$C$6+HFC!Z30+PFC!Z30+'SF6'!Z30</f>
        <v>1924.0215334151098</v>
      </c>
      <c r="AA30" s="94">
        <f>+'CO2'!AA30+'abs CO2'!AA30+'CH4'!AA30*PCG!$C$5+N2O!AA30*PCG!$C$6+HFC!AA30+PFC!AA30+'SF6'!AA30</f>
        <v>2144.8037956215785</v>
      </c>
      <c r="AB30" s="94">
        <f>+'CO2'!AB30+'abs CO2'!AB30+'CH4'!AB30*PCG!$C$5+N2O!AB30*PCG!$C$6+HFC!AB30+PFC!AB30+'SF6'!AB30</f>
        <v>2106.9460360184125</v>
      </c>
      <c r="AC30" s="94">
        <f>+'CO2'!AC30+'abs CO2'!AC30+'CH4'!AC30*PCG!$C$5+N2O!AC30*PCG!$C$6+HFC!AC30+PFC!AC30+'SF6'!AC30</f>
        <v>1768.503003413455</v>
      </c>
      <c r="AD30" s="94">
        <f>+'CO2'!AD30+'abs CO2'!AD30+'CH4'!AD30*PCG!$C$5+N2O!AD30*PCG!$C$6+HFC!AD30+PFC!AD30+'SF6'!AD30</f>
        <v>1849.1804534591504</v>
      </c>
      <c r="AE30" s="94">
        <f>+'CO2'!AE30+'abs CO2'!AE30+'CH4'!AE30*PCG!$C$5+N2O!AE30*PCG!$C$6+HFC!AE30+PFC!AE30+'SF6'!AE30</f>
        <v>1716.4468684610686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3001.1642242336507</v>
      </c>
      <c r="D31" s="33">
        <f t="shared" si="7"/>
        <v>3022.4240735711519</v>
      </c>
      <c r="E31" s="33">
        <f t="shared" si="7"/>
        <v>3341.5118432838722</v>
      </c>
      <c r="F31" s="33">
        <f t="shared" si="7"/>
        <v>3718.4223077747874</v>
      </c>
      <c r="G31" s="33">
        <f t="shared" si="7"/>
        <v>4122.1102772506893</v>
      </c>
      <c r="H31" s="33">
        <f t="shared" si="7"/>
        <v>4572.2995529015088</v>
      </c>
      <c r="I31" s="33">
        <f t="shared" si="7"/>
        <v>4972.3670257946833</v>
      </c>
      <c r="J31" s="33">
        <f t="shared" si="7"/>
        <v>5311.3213463033235</v>
      </c>
      <c r="K31" s="33">
        <f t="shared" si="7"/>
        <v>5549.6568468196801</v>
      </c>
      <c r="L31" s="33">
        <f t="shared" si="7"/>
        <v>5735.3869067229261</v>
      </c>
      <c r="M31" s="33">
        <f t="shared" si="7"/>
        <v>5827.4884255073039</v>
      </c>
      <c r="N31" s="33">
        <f t="shared" si="7"/>
        <v>5567.369590847039</v>
      </c>
      <c r="O31" s="33">
        <f t="shared" si="7"/>
        <v>5588.344552827868</v>
      </c>
      <c r="P31" s="33">
        <f t="shared" si="7"/>
        <v>5496.0966355862101</v>
      </c>
      <c r="Q31" s="33">
        <f t="shared" si="7"/>
        <v>5643.7477367053589</v>
      </c>
      <c r="R31" s="33">
        <f t="shared" si="7"/>
        <v>6097.9414685561833</v>
      </c>
      <c r="S31" s="33">
        <f t="shared" si="7"/>
        <v>5880.7805752012455</v>
      </c>
      <c r="T31" s="33">
        <f t="shared" si="7"/>
        <v>6341.5572641955969</v>
      </c>
      <c r="U31" s="33">
        <f t="shared" si="7"/>
        <v>6584.6970916166474</v>
      </c>
      <c r="V31" s="33">
        <f t="shared" si="7"/>
        <v>6606.8031981694367</v>
      </c>
      <c r="W31" s="33">
        <f t="shared" si="7"/>
        <v>6859.4704911966373</v>
      </c>
      <c r="X31" s="33">
        <f t="shared" si="7"/>
        <v>7010.4153868661579</v>
      </c>
      <c r="Y31" s="33">
        <f t="shared" si="7"/>
        <v>7305.8853597429861</v>
      </c>
      <c r="Z31" s="33">
        <f t="shared" si="7"/>
        <v>7787.870879119936</v>
      </c>
      <c r="AA31" s="33">
        <f t="shared" si="7"/>
        <v>7579.0184534047648</v>
      </c>
      <c r="AB31" s="33">
        <f t="shared" si="7"/>
        <v>8363.5625006803148</v>
      </c>
      <c r="AC31" s="33">
        <f t="shared" si="7"/>
        <v>8624.1285609234546</v>
      </c>
      <c r="AD31" s="33">
        <f t="shared" si="7"/>
        <v>8879.3917757406944</v>
      </c>
      <c r="AE31" s="33">
        <f t="shared" si="7"/>
        <v>9253.570428810166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255.58583722008626</v>
      </c>
      <c r="D32" s="33">
        <f t="shared" si="8"/>
        <v>146.28675473914907</v>
      </c>
      <c r="E32" s="33">
        <f t="shared" si="8"/>
        <v>203.10923264364038</v>
      </c>
      <c r="F32" s="33">
        <f t="shared" si="8"/>
        <v>251.74448924334317</v>
      </c>
      <c r="G32" s="33">
        <f t="shared" si="8"/>
        <v>203.13902529626537</v>
      </c>
      <c r="H32" s="33">
        <f t="shared" si="8"/>
        <v>282.01853517861872</v>
      </c>
      <c r="I32" s="33">
        <f t="shared" si="8"/>
        <v>330.71135218144002</v>
      </c>
      <c r="J32" s="33">
        <f t="shared" si="8"/>
        <v>450.52649879271115</v>
      </c>
      <c r="K32" s="33">
        <f t="shared" si="8"/>
        <v>438.60111754861003</v>
      </c>
      <c r="L32" s="33">
        <f t="shared" si="8"/>
        <v>360.58708908164488</v>
      </c>
      <c r="M32" s="33">
        <f t="shared" si="8"/>
        <v>303.65885609473645</v>
      </c>
      <c r="N32" s="33">
        <f t="shared" si="8"/>
        <v>404.79727019618349</v>
      </c>
      <c r="O32" s="33">
        <f t="shared" si="8"/>
        <v>342.7343131115569</v>
      </c>
      <c r="P32" s="33">
        <f t="shared" si="8"/>
        <v>269.7000739760411</v>
      </c>
      <c r="Q32" s="33">
        <f t="shared" si="8"/>
        <v>317.17178052704077</v>
      </c>
      <c r="R32" s="33">
        <f t="shared" si="8"/>
        <v>431.94760520185275</v>
      </c>
      <c r="S32" s="33">
        <f t="shared" si="8"/>
        <v>403.10085001760928</v>
      </c>
      <c r="T32" s="33">
        <f t="shared" si="8"/>
        <v>451.82527969033475</v>
      </c>
      <c r="U32" s="33">
        <f t="shared" si="8"/>
        <v>602.81291747932153</v>
      </c>
      <c r="V32" s="33">
        <f t="shared" si="8"/>
        <v>415.90359992292377</v>
      </c>
      <c r="W32" s="33">
        <f t="shared" si="8"/>
        <v>345.24542359709244</v>
      </c>
      <c r="X32" s="33">
        <f t="shared" si="8"/>
        <v>350.64750094275541</v>
      </c>
      <c r="Y32" s="33">
        <f t="shared" si="8"/>
        <v>525.60655370624602</v>
      </c>
      <c r="Z32" s="33">
        <f t="shared" si="8"/>
        <v>463.4396691853247</v>
      </c>
      <c r="AA32" s="33">
        <f t="shared" si="8"/>
        <v>437.84728638916812</v>
      </c>
      <c r="AB32" s="33">
        <f t="shared" si="8"/>
        <v>722.0094108366211</v>
      </c>
      <c r="AC32" s="33">
        <f t="shared" si="8"/>
        <v>623.7830681346253</v>
      </c>
      <c r="AD32" s="33">
        <f t="shared" si="8"/>
        <v>662.99978279258369</v>
      </c>
      <c r="AE32" s="33">
        <f t="shared" si="8"/>
        <v>868.91431970143208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255.58583722008626</v>
      </c>
      <c r="D34" s="94">
        <f>+'CO2'!D34+'abs CO2'!D34+'CH4'!D34*PCG!$C$5+N2O!D34*PCG!$C$6+HFC!D34+PFC!D34+'SF6'!D34</f>
        <v>146.28675473914907</v>
      </c>
      <c r="E34" s="94">
        <f>+'CO2'!E34+'abs CO2'!E34+'CH4'!E34*PCG!$C$5+N2O!E34*PCG!$C$6+HFC!E34+PFC!E34+'SF6'!E34</f>
        <v>203.10923264364038</v>
      </c>
      <c r="F34" s="94">
        <f>+'CO2'!F34+'abs CO2'!F34+'CH4'!F34*PCG!$C$5+N2O!F34*PCG!$C$6+HFC!F34+PFC!F34+'SF6'!F34</f>
        <v>251.74448924334317</v>
      </c>
      <c r="G34" s="94">
        <f>+'CO2'!G34+'abs CO2'!G34+'CH4'!G34*PCG!$C$5+N2O!G34*PCG!$C$6+HFC!G34+PFC!G34+'SF6'!G34</f>
        <v>203.13902529626537</v>
      </c>
      <c r="H34" s="94">
        <f>+'CO2'!H34+'abs CO2'!H34+'CH4'!H34*PCG!$C$5+N2O!H34*PCG!$C$6+HFC!H34+PFC!H34+'SF6'!H34</f>
        <v>282.01853517861872</v>
      </c>
      <c r="I34" s="94">
        <f>+'CO2'!I34+'abs CO2'!I34+'CH4'!I34*PCG!$C$5+N2O!I34*PCG!$C$6+HFC!I34+PFC!I34+'SF6'!I34</f>
        <v>330.71135218144002</v>
      </c>
      <c r="J34" s="94">
        <f>+'CO2'!J34+'abs CO2'!J34+'CH4'!J34*PCG!$C$5+N2O!J34*PCG!$C$6+HFC!J34+PFC!J34+'SF6'!J34</f>
        <v>450.52649879271115</v>
      </c>
      <c r="K34" s="94">
        <f>+'CO2'!K34+'abs CO2'!K34+'CH4'!K34*PCG!$C$5+N2O!K34*PCG!$C$6+HFC!K34+PFC!K34+'SF6'!K34</f>
        <v>438.60111754861003</v>
      </c>
      <c r="L34" s="94">
        <f>+'CO2'!L34+'abs CO2'!L34+'CH4'!L34*PCG!$C$5+N2O!L34*PCG!$C$6+HFC!L34+PFC!L34+'SF6'!L34</f>
        <v>360.58708908164488</v>
      </c>
      <c r="M34" s="94">
        <f>+'CO2'!M34+'abs CO2'!M34+'CH4'!M34*PCG!$C$5+N2O!M34*PCG!$C$6+HFC!M34+PFC!M34+'SF6'!M34</f>
        <v>303.65885609473645</v>
      </c>
      <c r="N34" s="94">
        <f>+'CO2'!N34+'abs CO2'!N34+'CH4'!N34*PCG!$C$5+N2O!N34*PCG!$C$6+HFC!N34+PFC!N34+'SF6'!N34</f>
        <v>404.79727019618349</v>
      </c>
      <c r="O34" s="94">
        <f>+'CO2'!O34+'abs CO2'!O34+'CH4'!O34*PCG!$C$5+N2O!O34*PCG!$C$6+HFC!O34+PFC!O34+'SF6'!O34</f>
        <v>342.7343131115569</v>
      </c>
      <c r="P34" s="94">
        <f>+'CO2'!P34+'abs CO2'!P34+'CH4'!P34*PCG!$C$5+N2O!P34*PCG!$C$6+HFC!P34+PFC!P34+'SF6'!P34</f>
        <v>269.7000739760411</v>
      </c>
      <c r="Q34" s="94">
        <f>+'CO2'!Q34+'abs CO2'!Q34+'CH4'!Q34*PCG!$C$5+N2O!Q34*PCG!$C$6+HFC!Q34+PFC!Q34+'SF6'!Q34</f>
        <v>317.17178052704077</v>
      </c>
      <c r="R34" s="94">
        <f>+'CO2'!R34+'abs CO2'!R34+'CH4'!R34*PCG!$C$5+N2O!R34*PCG!$C$6+HFC!R34+PFC!R34+'SF6'!R34</f>
        <v>431.94760520185275</v>
      </c>
      <c r="S34" s="94">
        <f>+'CO2'!S34+'abs CO2'!S34+'CH4'!S34*PCG!$C$5+N2O!S34*PCG!$C$6+HFC!S34+PFC!S34+'SF6'!S34</f>
        <v>403.10085001760928</v>
      </c>
      <c r="T34" s="94">
        <f>+'CO2'!T34+'abs CO2'!T34+'CH4'!T34*PCG!$C$5+N2O!T34*PCG!$C$6+HFC!T34+PFC!T34+'SF6'!T34</f>
        <v>451.82527969033475</v>
      </c>
      <c r="U34" s="94">
        <f>+'CO2'!U34+'abs CO2'!U34+'CH4'!U34*PCG!$C$5+N2O!U34*PCG!$C$6+HFC!U34+PFC!U34+'SF6'!U34</f>
        <v>602.81291747932153</v>
      </c>
      <c r="V34" s="94">
        <f>+'CO2'!V34+'abs CO2'!V34+'CH4'!V34*PCG!$C$5+N2O!V34*PCG!$C$6+HFC!V34+PFC!V34+'SF6'!V34</f>
        <v>415.90359992292377</v>
      </c>
      <c r="W34" s="94">
        <f>+'CO2'!W34+'abs CO2'!W34+'CH4'!W34*PCG!$C$5+N2O!W34*PCG!$C$6+HFC!W34+PFC!W34+'SF6'!W34</f>
        <v>345.24542359709244</v>
      </c>
      <c r="X34" s="94">
        <f>+'CO2'!X34+'abs CO2'!X34+'CH4'!X34*PCG!$C$5+N2O!X34*PCG!$C$6+HFC!X34+PFC!X34+'SF6'!X34</f>
        <v>350.64750094275541</v>
      </c>
      <c r="Y34" s="94">
        <f>+'CO2'!Y34+'abs CO2'!Y34+'CH4'!Y34*PCG!$C$5+N2O!Y34*PCG!$C$6+HFC!Y34+PFC!Y34+'SF6'!Y34</f>
        <v>525.60655370624602</v>
      </c>
      <c r="Z34" s="94">
        <f>+'CO2'!Z34+'abs CO2'!Z34+'CH4'!Z34*PCG!$C$5+N2O!Z34*PCG!$C$6+HFC!Z34+PFC!Z34+'SF6'!Z34</f>
        <v>463.4396691853247</v>
      </c>
      <c r="AA34" s="94">
        <f>+'CO2'!AA34+'abs CO2'!AA34+'CH4'!AA34*PCG!$C$5+N2O!AA34*PCG!$C$6+HFC!AA34+PFC!AA34+'SF6'!AA34</f>
        <v>437.84728638916812</v>
      </c>
      <c r="AB34" s="94">
        <f>+'CO2'!AB34+'abs CO2'!AB34+'CH4'!AB34*PCG!$C$5+N2O!AB34*PCG!$C$6+HFC!AB34+PFC!AB34+'SF6'!AB34</f>
        <v>722.0094108366211</v>
      </c>
      <c r="AC34" s="94">
        <f>+'CO2'!AC34+'abs CO2'!AC34+'CH4'!AC34*PCG!$C$5+N2O!AC34*PCG!$C$6+HFC!AC34+PFC!AC34+'SF6'!AC34</f>
        <v>623.7830681346253</v>
      </c>
      <c r="AD34" s="94">
        <f>+'CO2'!AD34+'abs CO2'!AD34+'CH4'!AD34*PCG!$C$5+N2O!AD34*PCG!$C$6+HFC!AD34+PFC!AD34+'SF6'!AD34</f>
        <v>662.99978279258369</v>
      </c>
      <c r="AE34" s="94">
        <f>+'CO2'!AE34+'abs CO2'!AE34+'CH4'!AE34*PCG!$C$5+N2O!AE34*PCG!$C$6+HFC!AE34+PFC!AE34+'SF6'!AE34</f>
        <v>868.91431970143208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2574.643241211445</v>
      </c>
      <c r="D35" s="33">
        <f t="shared" si="9"/>
        <v>2692.059675820768</v>
      </c>
      <c r="E35" s="33">
        <f t="shared" si="9"/>
        <v>2929.0296110451195</v>
      </c>
      <c r="F35" s="33">
        <f t="shared" si="9"/>
        <v>3233.8649836987061</v>
      </c>
      <c r="G35" s="33">
        <f t="shared" si="9"/>
        <v>3648.7642465801237</v>
      </c>
      <c r="H35" s="33">
        <f t="shared" si="9"/>
        <v>3991.0001063732593</v>
      </c>
      <c r="I35" s="33">
        <f t="shared" si="9"/>
        <v>4311.3472834828317</v>
      </c>
      <c r="J35" s="33">
        <f t="shared" si="9"/>
        <v>4509.5059595792254</v>
      </c>
      <c r="K35" s="33">
        <f t="shared" si="9"/>
        <v>4735.1493954684747</v>
      </c>
      <c r="L35" s="33">
        <f t="shared" si="9"/>
        <v>4960.4885213281768</v>
      </c>
      <c r="M35" s="33">
        <f t="shared" si="9"/>
        <v>5087.4422947388421</v>
      </c>
      <c r="N35" s="33">
        <f t="shared" si="9"/>
        <v>4745.4539023645384</v>
      </c>
      <c r="O35" s="33">
        <f t="shared" si="9"/>
        <v>4829.2983015017035</v>
      </c>
      <c r="P35" s="33">
        <f t="shared" si="9"/>
        <v>4824.5139574774339</v>
      </c>
      <c r="Q35" s="33">
        <f t="shared" si="9"/>
        <v>4908.2445892592214</v>
      </c>
      <c r="R35" s="33">
        <f t="shared" si="9"/>
        <v>5256.8785778588563</v>
      </c>
      <c r="S35" s="33">
        <f t="shared" si="9"/>
        <v>5101.5811998975023</v>
      </c>
      <c r="T35" s="33">
        <f t="shared" si="9"/>
        <v>5505.1549117157583</v>
      </c>
      <c r="U35" s="33">
        <f t="shared" si="9"/>
        <v>5593.1960830132757</v>
      </c>
      <c r="V35" s="33">
        <f t="shared" si="9"/>
        <v>5773.5702905865182</v>
      </c>
      <c r="W35" s="33">
        <f t="shared" si="9"/>
        <v>6078.8336541766612</v>
      </c>
      <c r="X35" s="33">
        <f t="shared" si="9"/>
        <v>6250.34679794558</v>
      </c>
      <c r="Y35" s="33">
        <f t="shared" si="9"/>
        <v>6381.8100724848864</v>
      </c>
      <c r="Z35" s="33">
        <f t="shared" si="9"/>
        <v>6912.0209993795979</v>
      </c>
      <c r="AA35" s="33">
        <f t="shared" si="9"/>
        <v>6735.55527514394</v>
      </c>
      <c r="AB35" s="33">
        <f t="shared" si="9"/>
        <v>7204.719558456487</v>
      </c>
      <c r="AC35" s="33">
        <f t="shared" si="9"/>
        <v>7573.9074623322722</v>
      </c>
      <c r="AD35" s="33">
        <f t="shared" si="9"/>
        <v>7797.2029933325139</v>
      </c>
      <c r="AE35" s="33">
        <f t="shared" si="9"/>
        <v>7978.7440852440304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1128.4253325665438</v>
      </c>
      <c r="D36" s="33">
        <f t="shared" si="10"/>
        <v>1183.2974690086273</v>
      </c>
      <c r="E36" s="33">
        <f t="shared" si="10"/>
        <v>1295.9954138801104</v>
      </c>
      <c r="F36" s="33">
        <f t="shared" si="10"/>
        <v>1419.9500015449407</v>
      </c>
      <c r="G36" s="33">
        <f t="shared" si="10"/>
        <v>1607.5381483496888</v>
      </c>
      <c r="H36" s="33">
        <f t="shared" si="10"/>
        <v>1761.110391203621</v>
      </c>
      <c r="I36" s="33">
        <f t="shared" si="10"/>
        <v>1902.2362214363552</v>
      </c>
      <c r="J36" s="33">
        <f t="shared" si="10"/>
        <v>1986.5583056058772</v>
      </c>
      <c r="K36" s="33">
        <f t="shared" si="10"/>
        <v>2076.6617754803397</v>
      </c>
      <c r="L36" s="33">
        <f t="shared" si="10"/>
        <v>2189.9768452200119</v>
      </c>
      <c r="M36" s="33">
        <f t="shared" si="10"/>
        <v>2217.1505096304563</v>
      </c>
      <c r="N36" s="33">
        <f t="shared" si="10"/>
        <v>2031.3479479752118</v>
      </c>
      <c r="O36" s="33">
        <f t="shared" si="10"/>
        <v>1983.9779262099364</v>
      </c>
      <c r="P36" s="33">
        <f t="shared" si="10"/>
        <v>1931.0352829251826</v>
      </c>
      <c r="Q36" s="33">
        <f t="shared" si="10"/>
        <v>1978.2942853157033</v>
      </c>
      <c r="R36" s="33">
        <f t="shared" si="10"/>
        <v>2023.3946676402297</v>
      </c>
      <c r="S36" s="33">
        <f t="shared" si="10"/>
        <v>2004.5001456279283</v>
      </c>
      <c r="T36" s="33">
        <f t="shared" si="10"/>
        <v>2083.4890928757059</v>
      </c>
      <c r="U36" s="33">
        <f t="shared" si="10"/>
        <v>2082.1360660461778</v>
      </c>
      <c r="V36" s="33">
        <f t="shared" si="10"/>
        <v>2281.43386521205</v>
      </c>
      <c r="W36" s="33">
        <f t="shared" si="10"/>
        <v>2573.4290857379929</v>
      </c>
      <c r="X36" s="33">
        <f t="shared" si="10"/>
        <v>2531.1708664295174</v>
      </c>
      <c r="Y36" s="33">
        <f t="shared" si="10"/>
        <v>2727.3778355460413</v>
      </c>
      <c r="Z36" s="33">
        <f t="shared" si="10"/>
        <v>3003.8398300601953</v>
      </c>
      <c r="AA36" s="33">
        <f t="shared" si="10"/>
        <v>3232.1746071417747</v>
      </c>
      <c r="AB36" s="33">
        <f t="shared" si="10"/>
        <v>3300.1595943165635</v>
      </c>
      <c r="AC36" s="33">
        <f t="shared" si="10"/>
        <v>3534.7352930482875</v>
      </c>
      <c r="AD36" s="33">
        <f t="shared" si="10"/>
        <v>3692.4051925849067</v>
      </c>
      <c r="AE36" s="33">
        <f t="shared" si="10"/>
        <v>3672.1319821790667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6.6684712088192315</v>
      </c>
      <c r="D37" s="94">
        <f>+'CO2'!D37+'abs CO2'!D37+'CH4'!D37*PCG!$C$5+N2O!D37*PCG!$C$6+HFC!D37+PFC!D37+'SF6'!D37</f>
        <v>8.1742550301655061</v>
      </c>
      <c r="E37" s="94">
        <f>+'CO2'!E37+'abs CO2'!E37+'CH4'!E37*PCG!$C$5+N2O!E37*PCG!$C$6+HFC!E37+PFC!E37+'SF6'!E37</f>
        <v>4.8400194257558926</v>
      </c>
      <c r="F37" s="94">
        <f>+'CO2'!F37+'abs CO2'!F37+'CH4'!F37*PCG!$C$5+N2O!F37*PCG!$C$6+HFC!F37+PFC!F37+'SF6'!F37</f>
        <v>6.3458032471021708</v>
      </c>
      <c r="G37" s="94">
        <f>+'CO2'!G37+'abs CO2'!G37+'CH4'!G37*PCG!$C$5+N2O!G37*PCG!$C$6+HFC!G37+PFC!G37+'SF6'!G37</f>
        <v>7.4213631194923702</v>
      </c>
      <c r="H37" s="94">
        <f>+'CO2'!H37+'abs CO2'!H37+'CH4'!H37*PCG!$C$5+N2O!H37*PCG!$C$6+HFC!H37+PFC!H37+'SF6'!H37</f>
        <v>144.07287849263327</v>
      </c>
      <c r="I37" s="94">
        <f>+'CO2'!I37+'abs CO2'!I37+'CH4'!I37*PCG!$C$5+N2O!I37*PCG!$C$6+HFC!I37+PFC!I37+'SF6'!I37</f>
        <v>290.97274461058328</v>
      </c>
      <c r="J37" s="94">
        <f>+'CO2'!J37+'abs CO2'!J37+'CH4'!J37*PCG!$C$5+N2O!J37*PCG!$C$6+HFC!J37+PFC!J37+'SF6'!J37</f>
        <v>435.39262001868536</v>
      </c>
      <c r="K37" s="94">
        <f>+'CO2'!K37+'abs CO2'!K37+'CH4'!K37*PCG!$C$5+N2O!K37*PCG!$C$6+HFC!K37+PFC!K37+'SF6'!K37</f>
        <v>584.57337939346382</v>
      </c>
      <c r="L37" s="94">
        <f>+'CO2'!L37+'abs CO2'!L37+'CH4'!L37*PCG!$C$5+N2O!L37*PCG!$C$6+HFC!L37+PFC!L37+'SF6'!L37</f>
        <v>733.49274975195385</v>
      </c>
      <c r="M37" s="94">
        <f>+'CO2'!M37+'abs CO2'!M37+'CH4'!M37*PCG!$C$5+N2O!M37*PCG!$C$6+HFC!M37+PFC!M37+'SF6'!M37</f>
        <v>859.40128443609171</v>
      </c>
      <c r="N37" s="94">
        <f>+'CO2'!N37+'abs CO2'!N37+'CH4'!N37*PCG!$C$5+N2O!N37*PCG!$C$6+HFC!N37+PFC!N37+'SF6'!N37</f>
        <v>893.08878227519119</v>
      </c>
      <c r="O37" s="94">
        <f>+'CO2'!O37+'abs CO2'!O37+'CH4'!O37*PCG!$C$5+N2O!O37*PCG!$C$6+HFC!O37+PFC!O37+'SF6'!O37</f>
        <v>974.66251040678799</v>
      </c>
      <c r="P37" s="94">
        <f>+'CO2'!P37+'abs CO2'!P37+'CH4'!P37*PCG!$C$5+N2O!P37*PCG!$C$6+HFC!P37+PFC!P37+'SF6'!P37</f>
        <v>1043.0131128455666</v>
      </c>
      <c r="Q37" s="94">
        <f>+'CO2'!Q37+'abs CO2'!Q37+'CH4'!Q37*PCG!$C$5+N2O!Q37*PCG!$C$6+HFC!Q37+PFC!Q37+'SF6'!Q37</f>
        <v>1182.253725692739</v>
      </c>
      <c r="R37" s="94">
        <f>+'CO2'!R37+'abs CO2'!R37+'CH4'!R37*PCG!$C$5+N2O!R37*PCG!$C$6+HFC!R37+PFC!R37+'SF6'!R37</f>
        <v>1303.9433136278417</v>
      </c>
      <c r="S37" s="94">
        <f>+'CO2'!S37+'abs CO2'!S37+'CH4'!S37*PCG!$C$5+N2O!S37*PCG!$C$6+HFC!S37+PFC!S37+'SF6'!S37</f>
        <v>1411.0762172045434</v>
      </c>
      <c r="T37" s="94">
        <f>+'CO2'!T37+'abs CO2'!T37+'CH4'!T37*PCG!$C$5+N2O!T37*PCG!$C$6+HFC!T37+PFC!T37+'SF6'!T37</f>
        <v>1598.2863159457436</v>
      </c>
      <c r="U37" s="94">
        <f>+'CO2'!U37+'abs CO2'!U37+'CH4'!U37*PCG!$C$5+N2O!U37*PCG!$C$6+HFC!U37+PFC!U37+'SF6'!U37</f>
        <v>1742.5540459594642</v>
      </c>
      <c r="V37" s="94">
        <f>+'CO2'!V37+'abs CO2'!V37+'CH4'!V37*PCG!$C$5+N2O!V37*PCG!$C$6+HFC!V37+PFC!V37+'SF6'!V37</f>
        <v>1967.4496147839493</v>
      </c>
      <c r="W37" s="94">
        <f>+'CO2'!W37+'abs CO2'!W37+'CH4'!W37*PCG!$C$5+N2O!W37*PCG!$C$6+HFC!W37+PFC!W37+'SF6'!W37</f>
        <v>2273.7068273163532</v>
      </c>
      <c r="X37" s="94">
        <f>+'CO2'!X37+'abs CO2'!X37+'CH4'!X37*PCG!$C$5+N2O!X37*PCG!$C$6+HFC!X37+PFC!X37+'SF6'!X37</f>
        <v>2285.5442133829838</v>
      </c>
      <c r="Y37" s="94">
        <f>+'CO2'!Y37+'abs CO2'!Y37+'CH4'!Y37*PCG!$C$5+N2O!Y37*PCG!$C$6+HFC!Y37+PFC!Y37+'SF6'!Y37</f>
        <v>2509.8592637854927</v>
      </c>
      <c r="Z37" s="94">
        <f>+'CO2'!Z37+'abs CO2'!Z37+'CH4'!Z37*PCG!$C$5+N2O!Z37*PCG!$C$6+HFC!Z37+PFC!Z37+'SF6'!Z37</f>
        <v>2804.3357939094035</v>
      </c>
      <c r="AA37" s="94">
        <f>+'CO2'!AA37+'abs CO2'!AA37+'CH4'!AA37*PCG!$C$5+N2O!AA37*PCG!$C$6+HFC!AA37+PFC!AA37+'SF6'!AA37</f>
        <v>3054.091649627012</v>
      </c>
      <c r="AB37" s="94">
        <f>+'CO2'!AB37+'abs CO2'!AB37+'CH4'!AB37*PCG!$C$5+N2O!AB37*PCG!$C$6+HFC!AB37+PFC!AB37+'SF6'!AB37</f>
        <v>3149.405971272759</v>
      </c>
      <c r="AC37" s="94">
        <f>+'CO2'!AC37+'abs CO2'!AC37+'CH4'!AC37*PCG!$C$5+N2O!AC37*PCG!$C$6+HFC!AC37+PFC!AC37+'SF6'!AC37</f>
        <v>3400.1765156729552</v>
      </c>
      <c r="AD37" s="94">
        <f>+'CO2'!AD37+'abs CO2'!AD37+'CH4'!AD37*PCG!$C$5+N2O!AD37*PCG!$C$6+HFC!AD37+PFC!AD37+'SF6'!AD37</f>
        <v>3577.8147443211315</v>
      </c>
      <c r="AE37" s="94">
        <f>+'CO2'!AE37+'abs CO2'!AE37+'CH4'!AE37*PCG!$C$5+N2O!AE37*PCG!$C$6+HFC!AE37+PFC!AE37+'SF6'!AE37</f>
        <v>3580.0110765793743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1121.7568613577246</v>
      </c>
      <c r="D38" s="94">
        <f>+'CO2'!D38+'abs CO2'!D38+'CH4'!D38*PCG!$C$5+N2O!D38*PCG!$C$6+HFC!D38+PFC!D38+'SF6'!D38</f>
        <v>1175.1232139784618</v>
      </c>
      <c r="E38" s="94">
        <f>+'CO2'!E38+'abs CO2'!E38+'CH4'!E38*PCG!$C$5+N2O!E38*PCG!$C$6+HFC!E38+PFC!E38+'SF6'!E38</f>
        <v>1291.1553944543546</v>
      </c>
      <c r="F38" s="94">
        <f>+'CO2'!F38+'abs CO2'!F38+'CH4'!F38*PCG!$C$5+N2O!F38*PCG!$C$6+HFC!F38+PFC!F38+'SF6'!F38</f>
        <v>1413.6041982978386</v>
      </c>
      <c r="G38" s="94">
        <f>+'CO2'!G38+'abs CO2'!G38+'CH4'!G38*PCG!$C$5+N2O!G38*PCG!$C$6+HFC!G38+PFC!G38+'SF6'!G38</f>
        <v>1600.1167852301965</v>
      </c>
      <c r="H38" s="94">
        <f>+'CO2'!H38+'abs CO2'!H38+'CH4'!H38*PCG!$C$5+N2O!H38*PCG!$C$6+HFC!H38+PFC!H38+'SF6'!H38</f>
        <v>1617.0375127109878</v>
      </c>
      <c r="I38" s="94">
        <f>+'CO2'!I38+'abs CO2'!I38+'CH4'!I38*PCG!$C$5+N2O!I38*PCG!$C$6+HFC!I38+PFC!I38+'SF6'!I38</f>
        <v>1611.2634768257719</v>
      </c>
      <c r="J38" s="94">
        <f>+'CO2'!J38+'abs CO2'!J38+'CH4'!J38*PCG!$C$5+N2O!J38*PCG!$C$6+HFC!J38+PFC!J38+'SF6'!J38</f>
        <v>1551.1656855871918</v>
      </c>
      <c r="K38" s="94">
        <f>+'CO2'!K38+'abs CO2'!K38+'CH4'!K38*PCG!$C$5+N2O!K38*PCG!$C$6+HFC!K38+PFC!K38+'SF6'!K38</f>
        <v>1492.0883960868757</v>
      </c>
      <c r="L38" s="94">
        <f>+'CO2'!L38+'abs CO2'!L38+'CH4'!L38*PCG!$C$5+N2O!L38*PCG!$C$6+HFC!L38+PFC!L38+'SF6'!L38</f>
        <v>1456.4840954680581</v>
      </c>
      <c r="M38" s="94">
        <f>+'CO2'!M38+'abs CO2'!M38+'CH4'!M38*PCG!$C$5+N2O!M38*PCG!$C$6+HFC!M38+PFC!M38+'SF6'!M38</f>
        <v>1357.7492251943647</v>
      </c>
      <c r="N38" s="94">
        <f>+'CO2'!N38+'abs CO2'!N38+'CH4'!N38*PCG!$C$5+N2O!N38*PCG!$C$6+HFC!N38+PFC!N38+'SF6'!N38</f>
        <v>1138.2591657000205</v>
      </c>
      <c r="O38" s="94">
        <f>+'CO2'!O38+'abs CO2'!O38+'CH4'!O38*PCG!$C$5+N2O!O38*PCG!$C$6+HFC!O38+PFC!O38+'SF6'!O38</f>
        <v>1009.3154158031483</v>
      </c>
      <c r="P38" s="94">
        <f>+'CO2'!P38+'abs CO2'!P38+'CH4'!P38*PCG!$C$5+N2O!P38*PCG!$C$6+HFC!P38+PFC!P38+'SF6'!P38</f>
        <v>888.02217007961599</v>
      </c>
      <c r="Q38" s="94">
        <f>+'CO2'!Q38+'abs CO2'!Q38+'CH4'!Q38*PCG!$C$5+N2O!Q38*PCG!$C$6+HFC!Q38+PFC!Q38+'SF6'!Q38</f>
        <v>796.04055962296445</v>
      </c>
      <c r="R38" s="94">
        <f>+'CO2'!R38+'abs CO2'!R38+'CH4'!R38*PCG!$C$5+N2O!R38*PCG!$C$6+HFC!R38+PFC!R38+'SF6'!R38</f>
        <v>719.45135401238815</v>
      </c>
      <c r="S38" s="94">
        <f>+'CO2'!S38+'abs CO2'!S38+'CH4'!S38*PCG!$C$5+N2O!S38*PCG!$C$6+HFC!S38+PFC!S38+'SF6'!S38</f>
        <v>593.42392842338495</v>
      </c>
      <c r="T38" s="94">
        <f>+'CO2'!T38+'abs CO2'!T38+'CH4'!T38*PCG!$C$5+N2O!T38*PCG!$C$6+HFC!T38+PFC!T38+'SF6'!T38</f>
        <v>485.20277692996228</v>
      </c>
      <c r="U38" s="94">
        <f>+'CO2'!U38+'abs CO2'!U38+'CH4'!U38*PCG!$C$5+N2O!U38*PCG!$C$6+HFC!U38+PFC!U38+'SF6'!U38</f>
        <v>339.58202008671344</v>
      </c>
      <c r="V38" s="94">
        <f>+'CO2'!V38+'abs CO2'!V38+'CH4'!V38*PCG!$C$5+N2O!V38*PCG!$C$6+HFC!V38+PFC!V38+'SF6'!V38</f>
        <v>313.98425042810055</v>
      </c>
      <c r="W38" s="94">
        <f>+'CO2'!W38+'abs CO2'!W38+'CH4'!W38*PCG!$C$5+N2O!W38*PCG!$C$6+HFC!W38+PFC!W38+'SF6'!W38</f>
        <v>299.72225842163976</v>
      </c>
      <c r="X38" s="94">
        <f>+'CO2'!X38+'abs CO2'!X38+'CH4'!X38*PCG!$C$5+N2O!X38*PCG!$C$6+HFC!X38+PFC!X38+'SF6'!X38</f>
        <v>245.62665304653351</v>
      </c>
      <c r="Y38" s="94">
        <f>+'CO2'!Y38+'abs CO2'!Y38+'CH4'!Y38*PCG!$C$5+N2O!Y38*PCG!$C$6+HFC!Y38+PFC!Y38+'SF6'!Y38</f>
        <v>217.51857176054878</v>
      </c>
      <c r="Z38" s="94">
        <f>+'CO2'!Z38+'abs CO2'!Z38+'CH4'!Z38*PCG!$C$5+N2O!Z38*PCG!$C$6+HFC!Z38+PFC!Z38+'SF6'!Z38</f>
        <v>199.50403615079168</v>
      </c>
      <c r="AA38" s="94">
        <f>+'CO2'!AA38+'abs CO2'!AA38+'CH4'!AA38*PCG!$C$5+N2O!AA38*PCG!$C$6+HFC!AA38+PFC!AA38+'SF6'!AA38</f>
        <v>178.08295751476285</v>
      </c>
      <c r="AB38" s="94">
        <f>+'CO2'!AB38+'abs CO2'!AB38+'CH4'!AB38*PCG!$C$5+N2O!AB38*PCG!$C$6+HFC!AB38+PFC!AB38+'SF6'!AB38</f>
        <v>150.75362304380454</v>
      </c>
      <c r="AC38" s="94">
        <f>+'CO2'!AC38+'abs CO2'!AC38+'CH4'!AC38*PCG!$C$5+N2O!AC38*PCG!$C$6+HFC!AC38+PFC!AC38+'SF6'!AC38</f>
        <v>134.5587773753324</v>
      </c>
      <c r="AD38" s="94">
        <f>+'CO2'!AD38+'abs CO2'!AD38+'CH4'!AD38*PCG!$C$5+N2O!AD38*PCG!$C$6+HFC!AD38+PFC!AD38+'SF6'!AD38</f>
        <v>114.59044826377512</v>
      </c>
      <c r="AE38" s="94">
        <f>+'CO2'!AE38+'abs CO2'!AE38+'CH4'!AE38*PCG!$C$5+N2O!AE38*PCG!$C$6+HFC!AE38+PFC!AE38+'SF6'!AE38</f>
        <v>92.120905599692321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645.84507158628401</v>
      </c>
      <c r="D39" s="33">
        <f t="shared" si="11"/>
        <v>676.63605786072515</v>
      </c>
      <c r="E39" s="33">
        <f t="shared" si="11"/>
        <v>743.72204052174152</v>
      </c>
      <c r="F39" s="33">
        <f t="shared" si="11"/>
        <v>814.40041849522117</v>
      </c>
      <c r="G39" s="33">
        <f t="shared" si="11"/>
        <v>922.41756094776395</v>
      </c>
      <c r="H39" s="33">
        <f t="shared" si="11"/>
        <v>998.65475434107861</v>
      </c>
      <c r="I39" s="33">
        <f t="shared" si="11"/>
        <v>1068.5407887597905</v>
      </c>
      <c r="J39" s="33">
        <f t="shared" si="11"/>
        <v>1108.0383560163987</v>
      </c>
      <c r="K39" s="33">
        <f t="shared" si="11"/>
        <v>1152.0760566081153</v>
      </c>
      <c r="L39" s="33">
        <f t="shared" si="11"/>
        <v>1215.8893487736957</v>
      </c>
      <c r="M39" s="33">
        <f t="shared" si="11"/>
        <v>1240.9406481322721</v>
      </c>
      <c r="N39" s="33">
        <f t="shared" si="11"/>
        <v>1141.5592742863355</v>
      </c>
      <c r="O39" s="33">
        <f t="shared" si="11"/>
        <v>1162.3080844514393</v>
      </c>
      <c r="P39" s="33">
        <f t="shared" si="11"/>
        <v>1127.6665500992385</v>
      </c>
      <c r="Q39" s="33">
        <f t="shared" si="11"/>
        <v>1099.6682380706757</v>
      </c>
      <c r="R39" s="33">
        <f t="shared" si="11"/>
        <v>1123.2470719354808</v>
      </c>
      <c r="S39" s="33">
        <f t="shared" si="11"/>
        <v>1091.3174914274587</v>
      </c>
      <c r="T39" s="33">
        <f t="shared" si="11"/>
        <v>1165.2769628586657</v>
      </c>
      <c r="U39" s="33">
        <f t="shared" si="11"/>
        <v>1196.9315505036056</v>
      </c>
      <c r="V39" s="33">
        <f t="shared" si="11"/>
        <v>1248.5754854039765</v>
      </c>
      <c r="W39" s="33">
        <f t="shared" si="11"/>
        <v>1335.2174181858752</v>
      </c>
      <c r="X39" s="33">
        <f t="shared" si="11"/>
        <v>1362.5347541433998</v>
      </c>
      <c r="Y39" s="33">
        <f t="shared" si="11"/>
        <v>1422.2052370831223</v>
      </c>
      <c r="Z39" s="33">
        <f t="shared" si="11"/>
        <v>1523.4943066888702</v>
      </c>
      <c r="AA39" s="33">
        <f t="shared" si="11"/>
        <v>1465.7661362941051</v>
      </c>
      <c r="AB39" s="33">
        <f t="shared" si="11"/>
        <v>1585.3104935832225</v>
      </c>
      <c r="AC39" s="33">
        <f t="shared" si="11"/>
        <v>1695.0666426748423</v>
      </c>
      <c r="AD39" s="33">
        <f t="shared" si="11"/>
        <v>1760.1456622767762</v>
      </c>
      <c r="AE39" s="33">
        <f t="shared" si="11"/>
        <v>1868.8470652098554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5.0861617214030121E-14</v>
      </c>
      <c r="H40" s="94">
        <f>+'CO2'!H40+'abs CO2'!H40+'CH4'!H40*PCG!$C$5+N2O!H40*PCG!$C$6+HFC!H40+PFC!H40+'SF6'!H40</f>
        <v>64.65369068928274</v>
      </c>
      <c r="I40" s="94">
        <f>+'CO2'!I40+'abs CO2'!I40+'CH4'!I40*PCG!$C$5+N2O!I40*PCG!$C$6+HFC!I40+PFC!I40+'SF6'!I40</f>
        <v>135.84518055411885</v>
      </c>
      <c r="J40" s="94">
        <f>+'CO2'!J40+'abs CO2'!J40+'CH4'!J40*PCG!$C$5+N2O!J40*PCG!$C$6+HFC!J40+PFC!J40+'SF6'!J40</f>
        <v>207.91953644917589</v>
      </c>
      <c r="K40" s="94">
        <f>+'CO2'!K40+'abs CO2'!K40+'CH4'!K40*PCG!$C$5+N2O!K40*PCG!$C$6+HFC!K40+PFC!K40+'SF6'!K40</f>
        <v>283.9009894516995</v>
      </c>
      <c r="L40" s="94">
        <f>+'CO2'!L40+'abs CO2'!L40+'CH4'!L40*PCG!$C$5+N2O!L40*PCG!$C$6+HFC!L40+PFC!L40+'SF6'!L40</f>
        <v>367.64782144069846</v>
      </c>
      <c r="M40" s="94">
        <f>+'CO2'!M40+'abs CO2'!M40+'CH4'!M40*PCG!$C$5+N2O!M40*PCG!$C$6+HFC!M40+PFC!M40+'SF6'!M40</f>
        <v>444.17698371160566</v>
      </c>
      <c r="N40" s="94">
        <f>+'CO2'!N40+'abs CO2'!N40+'CH4'!N40*PCG!$C$5+N2O!N40*PCG!$C$6+HFC!N40+PFC!N40+'SF6'!N40</f>
        <v>471.99795101482414</v>
      </c>
      <c r="O40" s="94">
        <f>+'CO2'!O40+'abs CO2'!O40+'CH4'!O40*PCG!$C$5+N2O!O40*PCG!$C$6+HFC!O40+PFC!O40+'SF6'!O40</f>
        <v>544.85385177686442</v>
      </c>
      <c r="P40" s="94">
        <f>+'CO2'!P40+'abs CO2'!P40+'CH4'!P40*PCG!$C$5+N2O!P40*PCG!$C$6+HFC!P40+PFC!P40+'SF6'!P40</f>
        <v>592.23980129982147</v>
      </c>
      <c r="Q40" s="94">
        <f>+'CO2'!Q40+'abs CO2'!Q40+'CH4'!Q40*PCG!$C$5+N2O!Q40*PCG!$C$6+HFC!Q40+PFC!Q40+'SF6'!Q40</f>
        <v>641.42022395326865</v>
      </c>
      <c r="R40" s="94">
        <f>+'CO2'!R40+'abs CO2'!R40+'CH4'!R40*PCG!$C$5+N2O!R40*PCG!$C$6+HFC!R40+PFC!R40+'SF6'!R40</f>
        <v>722.45873384532956</v>
      </c>
      <c r="S40" s="94">
        <f>+'CO2'!S40+'abs CO2'!S40+'CH4'!S40*PCG!$C$5+N2O!S40*PCG!$C$6+HFC!S40+PFC!S40+'SF6'!S40</f>
        <v>769.93000275922395</v>
      </c>
      <c r="T40" s="94">
        <f>+'CO2'!T40+'abs CO2'!T40+'CH4'!T40*PCG!$C$5+N2O!T40*PCG!$C$6+HFC!T40+PFC!T40+'SF6'!T40</f>
        <v>897.19601754603775</v>
      </c>
      <c r="U40" s="94">
        <f>+'CO2'!U40+'abs CO2'!U40+'CH4'!U40*PCG!$C$5+N2O!U40*PCG!$C$6+HFC!U40+PFC!U40+'SF6'!U40</f>
        <v>1003.843342251841</v>
      </c>
      <c r="V40" s="94">
        <f>+'CO2'!V40+'abs CO2'!V40+'CH4'!V40*PCG!$C$5+N2O!V40*PCG!$C$6+HFC!V40+PFC!V40+'SF6'!V40</f>
        <v>1068.1650243490842</v>
      </c>
      <c r="W40" s="94">
        <f>+'CO2'!W40+'abs CO2'!W40+'CH4'!W40*PCG!$C$5+N2O!W40*PCG!$C$6+HFC!W40+PFC!W40+'SF6'!W40</f>
        <v>1160.401394370685</v>
      </c>
      <c r="X40" s="94">
        <f>+'CO2'!X40+'abs CO2'!X40+'CH4'!X40*PCG!$C$5+N2O!X40*PCG!$C$6+HFC!X40+PFC!X40+'SF6'!X40</f>
        <v>1219.1269028449217</v>
      </c>
      <c r="Y40" s="94">
        <f>+'CO2'!Y40+'abs CO2'!Y40+'CH4'!Y40*PCG!$C$5+N2O!Y40*PCG!$C$6+HFC!Y40+PFC!Y40+'SF6'!Y40</f>
        <v>1290.425380098802</v>
      </c>
      <c r="Z40" s="94">
        <f>+'CO2'!Z40+'abs CO2'!Z40+'CH4'!Z40*PCG!$C$5+N2O!Z40*PCG!$C$6+HFC!Z40+PFC!Z40+'SF6'!Z40</f>
        <v>1397.866140557366</v>
      </c>
      <c r="AA40" s="94">
        <f>+'CO2'!AA40+'abs CO2'!AA40+'CH4'!AA40*PCG!$C$5+N2O!AA40*PCG!$C$6+HFC!AA40+PFC!AA40+'SF6'!AA40</f>
        <v>1348.9840668351203</v>
      </c>
      <c r="AB40" s="94">
        <f>+'CO2'!AB40+'abs CO2'!AB40+'CH4'!AB40*PCG!$C$5+N2O!AB40*PCG!$C$6+HFC!AB40+PFC!AB40+'SF6'!AB40</f>
        <v>1480.2678652216628</v>
      </c>
      <c r="AC40" s="94">
        <f>+'CO2'!AC40+'abs CO2'!AC40+'CH4'!AC40*PCG!$C$5+N2O!AC40*PCG!$C$6+HFC!AC40+PFC!AC40+'SF6'!AC40</f>
        <v>1596.1736714349579</v>
      </c>
      <c r="AD40" s="94">
        <f>+'CO2'!AD40+'abs CO2'!AD40+'CH4'!AD40*PCG!$C$5+N2O!AD40*PCG!$C$6+HFC!AD40+PFC!AD40+'SF6'!AD40</f>
        <v>1669.1270738048609</v>
      </c>
      <c r="AE40" s="94">
        <f>+'CO2'!AE40+'abs CO2'!AE40+'CH4'!AE40*PCG!$C$5+N2O!AE40*PCG!$C$6+HFC!AE40+PFC!AE40+'SF6'!AE40</f>
        <v>1789.8502057259529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645.84507158628401</v>
      </c>
      <c r="D41" s="94">
        <f>+'CO2'!D41+'abs CO2'!D41+'CH4'!D41*PCG!$C$5+N2O!D41*PCG!$C$6+HFC!D41+PFC!D41+'SF6'!D41</f>
        <v>676.63605786072515</v>
      </c>
      <c r="E41" s="94">
        <f>+'CO2'!E41+'abs CO2'!E41+'CH4'!E41*PCG!$C$5+N2O!E41*PCG!$C$6+HFC!E41+PFC!E41+'SF6'!E41</f>
        <v>743.72204052174152</v>
      </c>
      <c r="F41" s="94">
        <f>+'CO2'!F41+'abs CO2'!F41+'CH4'!F41*PCG!$C$5+N2O!F41*PCG!$C$6+HFC!F41+PFC!F41+'SF6'!F41</f>
        <v>814.40041849522117</v>
      </c>
      <c r="G41" s="94">
        <f>+'CO2'!G41+'abs CO2'!G41+'CH4'!G41*PCG!$C$5+N2O!G41*PCG!$C$6+HFC!G41+PFC!G41+'SF6'!G41</f>
        <v>922.41756094776395</v>
      </c>
      <c r="H41" s="94">
        <f>+'CO2'!H41+'abs CO2'!H41+'CH4'!H41*PCG!$C$5+N2O!H41*PCG!$C$6+HFC!H41+PFC!H41+'SF6'!H41</f>
        <v>934.0010636517959</v>
      </c>
      <c r="I41" s="94">
        <f>+'CO2'!I41+'abs CO2'!I41+'CH4'!I41*PCG!$C$5+N2O!I41*PCG!$C$6+HFC!I41+PFC!I41+'SF6'!I41</f>
        <v>932.69560820567176</v>
      </c>
      <c r="J41" s="94">
        <f>+'CO2'!J41+'abs CO2'!J41+'CH4'!J41*PCG!$C$5+N2O!J41*PCG!$C$6+HFC!J41+PFC!J41+'SF6'!J41</f>
        <v>900.11881956722277</v>
      </c>
      <c r="K41" s="94">
        <f>+'CO2'!K41+'abs CO2'!K41+'CH4'!K41*PCG!$C$5+N2O!K41*PCG!$C$6+HFC!K41+PFC!K41+'SF6'!K41</f>
        <v>868.17506715641593</v>
      </c>
      <c r="L41" s="94">
        <f>+'CO2'!L41+'abs CO2'!L41+'CH4'!L41*PCG!$C$5+N2O!L41*PCG!$C$6+HFC!L41+PFC!L41+'SF6'!L41</f>
        <v>848.24152733299718</v>
      </c>
      <c r="M41" s="94">
        <f>+'CO2'!M41+'abs CO2'!M41+'CH4'!M41*PCG!$C$5+N2O!M41*PCG!$C$6+HFC!M41+PFC!M41+'SF6'!M41</f>
        <v>796.76366442066649</v>
      </c>
      <c r="N41" s="94">
        <f>+'CO2'!N41+'abs CO2'!N41+'CH4'!N41*PCG!$C$5+N2O!N41*PCG!$C$6+HFC!N41+PFC!N41+'SF6'!N41</f>
        <v>669.56132327151147</v>
      </c>
      <c r="O41" s="94">
        <f>+'CO2'!O41+'abs CO2'!O41+'CH4'!O41*PCG!$C$5+N2O!O41*PCG!$C$6+HFC!O41+PFC!O41+'SF6'!O41</f>
        <v>617.45423267457477</v>
      </c>
      <c r="P41" s="94">
        <f>+'CO2'!P41+'abs CO2'!P41+'CH4'!P41*PCG!$C$5+N2O!P41*PCG!$C$6+HFC!P41+PFC!P41+'SF6'!P41</f>
        <v>535.42674879941706</v>
      </c>
      <c r="Q41" s="94">
        <f>+'CO2'!Q41+'abs CO2'!Q41+'CH4'!Q41*PCG!$C$5+N2O!Q41*PCG!$C$6+HFC!Q41+PFC!Q41+'SF6'!Q41</f>
        <v>458.24801411740697</v>
      </c>
      <c r="R41" s="94">
        <f>+'CO2'!R41+'abs CO2'!R41+'CH4'!R41*PCG!$C$5+N2O!R41*PCG!$C$6+HFC!R41+PFC!R41+'SF6'!R41</f>
        <v>400.78833809015129</v>
      </c>
      <c r="S41" s="94">
        <f>+'CO2'!S41+'abs CO2'!S41+'CH4'!S41*PCG!$C$5+N2O!S41*PCG!$C$6+HFC!S41+PFC!S41+'SF6'!S41</f>
        <v>321.38748866823482</v>
      </c>
      <c r="T41" s="94">
        <f>+'CO2'!T41+'abs CO2'!T41+'CH4'!T41*PCG!$C$5+N2O!T41*PCG!$C$6+HFC!T41+PFC!T41+'SF6'!T41</f>
        <v>268.08094531262788</v>
      </c>
      <c r="U41" s="94">
        <f>+'CO2'!U41+'abs CO2'!U41+'CH4'!U41*PCG!$C$5+N2O!U41*PCG!$C$6+HFC!U41+PFC!U41+'SF6'!U41</f>
        <v>193.08820825176474</v>
      </c>
      <c r="V41" s="94">
        <f>+'CO2'!V41+'abs CO2'!V41+'CH4'!V41*PCG!$C$5+N2O!V41*PCG!$C$6+HFC!V41+PFC!V41+'SF6'!V41</f>
        <v>180.41046105489215</v>
      </c>
      <c r="W41" s="94">
        <f>+'CO2'!W41+'abs CO2'!W41+'CH4'!W41*PCG!$C$5+N2O!W41*PCG!$C$6+HFC!W41+PFC!W41+'SF6'!W41</f>
        <v>174.81602381519022</v>
      </c>
      <c r="X41" s="94">
        <f>+'CO2'!X41+'abs CO2'!X41+'CH4'!X41*PCG!$C$5+N2O!X41*PCG!$C$6+HFC!X41+PFC!X41+'SF6'!X41</f>
        <v>143.40785129847808</v>
      </c>
      <c r="Y41" s="94">
        <f>+'CO2'!Y41+'abs CO2'!Y41+'CH4'!Y41*PCG!$C$5+N2O!Y41*PCG!$C$6+HFC!Y41+PFC!Y41+'SF6'!Y41</f>
        <v>131.77985698432033</v>
      </c>
      <c r="Z41" s="94">
        <f>+'CO2'!Z41+'abs CO2'!Z41+'CH4'!Z41*PCG!$C$5+N2O!Z41*PCG!$C$6+HFC!Z41+PFC!Z41+'SF6'!Z41</f>
        <v>125.62816613150423</v>
      </c>
      <c r="AA41" s="94">
        <f>+'CO2'!AA41+'abs CO2'!AA41+'CH4'!AA41*PCG!$C$5+N2O!AA41*PCG!$C$6+HFC!AA41+PFC!AA41+'SF6'!AA41</f>
        <v>116.78206945898482</v>
      </c>
      <c r="AB41" s="94">
        <f>+'CO2'!AB41+'abs CO2'!AB41+'CH4'!AB41*PCG!$C$5+N2O!AB41*PCG!$C$6+HFC!AB41+PFC!AB41+'SF6'!AB41</f>
        <v>105.04262836155965</v>
      </c>
      <c r="AC41" s="94">
        <f>+'CO2'!AC41+'abs CO2'!AC41+'CH4'!AC41*PCG!$C$5+N2O!AC41*PCG!$C$6+HFC!AC41+PFC!AC41+'SF6'!AC41</f>
        <v>98.892971239884432</v>
      </c>
      <c r="AD41" s="94">
        <f>+'CO2'!AD41+'abs CO2'!AD41+'CH4'!AD41*PCG!$C$5+N2O!AD41*PCG!$C$6+HFC!AD41+PFC!AD41+'SF6'!AD41</f>
        <v>91.018588471915265</v>
      </c>
      <c r="AE41" s="94">
        <f>+'CO2'!AE41+'abs CO2'!AE41+'CH4'!AE41*PCG!$C$5+N2O!AE41*PCG!$C$6+HFC!AE41+PFC!AE41+'SF6'!AE41</f>
        <v>78.996859483902355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786.12511941941693</v>
      </c>
      <c r="D42" s="94">
        <f>+'CO2'!D42+'abs CO2'!D42+'CH4'!D42*PCG!$C$5+N2O!D42*PCG!$C$6+HFC!D42+PFC!D42+'SF6'!D42</f>
        <v>817.80637785539409</v>
      </c>
      <c r="E42" s="94">
        <f>+'CO2'!E42+'abs CO2'!E42+'CH4'!E42*PCG!$C$5+N2O!E42*PCG!$C$6+HFC!E42+PFC!E42+'SF6'!E42</f>
        <v>873.95344237303811</v>
      </c>
      <c r="F42" s="94">
        <f>+'CO2'!F42+'abs CO2'!F42+'CH4'!F42*PCG!$C$5+N2O!F42*PCG!$C$6+HFC!F42+PFC!F42+'SF6'!F42</f>
        <v>983.72079829042434</v>
      </c>
      <c r="G42" s="94">
        <f>+'CO2'!G42+'abs CO2'!G42+'CH4'!G42*PCG!$C$5+N2O!G42*PCG!$C$6+HFC!G42+PFC!G42+'SF6'!G42</f>
        <v>1101.4854976410402</v>
      </c>
      <c r="H42" s="94">
        <f>+'CO2'!H42+'abs CO2'!H42+'CH4'!H42*PCG!$C$5+N2O!H42*PCG!$C$6+HFC!H42+PFC!H42+'SF6'!H42</f>
        <v>1214.3280229975467</v>
      </c>
      <c r="I42" s="94">
        <f>+'CO2'!I42+'abs CO2'!I42+'CH4'!I42*PCG!$C$5+N2O!I42*PCG!$C$6+HFC!I42+PFC!I42+'SF6'!I42</f>
        <v>1324.2223582293198</v>
      </c>
      <c r="J42" s="94">
        <f>+'CO2'!J42+'abs CO2'!J42+'CH4'!J42*PCG!$C$5+N2O!J42*PCG!$C$6+HFC!J42+PFC!J42+'SF6'!J42</f>
        <v>1399.5468985146804</v>
      </c>
      <c r="K42" s="94">
        <f>+'CO2'!K42+'abs CO2'!K42+'CH4'!K42*PCG!$C$5+N2O!K42*PCG!$C$6+HFC!K42+PFC!K42+'SF6'!K42</f>
        <v>1491.9581303563177</v>
      </c>
      <c r="L42" s="94">
        <f>+'CO2'!L42+'abs CO2'!L42+'CH4'!L42*PCG!$C$5+N2O!L42*PCG!$C$6+HFC!L42+PFC!L42+'SF6'!L42</f>
        <v>1540.8392622061951</v>
      </c>
      <c r="M42" s="94">
        <f>+'CO2'!M42+'abs CO2'!M42+'CH4'!M42*PCG!$C$5+N2O!M42*PCG!$C$6+HFC!M42+PFC!M42+'SF6'!M42</f>
        <v>1617.6773321910414</v>
      </c>
      <c r="N42" s="94">
        <f>+'CO2'!N42+'abs CO2'!N42+'CH4'!N42*PCG!$C$5+N2O!N42*PCG!$C$6+HFC!N42+PFC!N42+'SF6'!N42</f>
        <v>1562.7905079176815</v>
      </c>
      <c r="O42" s="94">
        <f>+'CO2'!O42+'abs CO2'!O42+'CH4'!O42*PCG!$C$5+N2O!O42*PCG!$C$6+HFC!O42+PFC!O42+'SF6'!O42</f>
        <v>1674.80416674551</v>
      </c>
      <c r="P42" s="94">
        <f>+'CO2'!P42+'abs CO2'!P42+'CH4'!P42*PCG!$C$5+N2O!P42*PCG!$C$6+HFC!P42+PFC!P42+'SF6'!P42</f>
        <v>1757.6626585385534</v>
      </c>
      <c r="Q42" s="94">
        <f>+'CO2'!Q42+'abs CO2'!Q42+'CH4'!Q42*PCG!$C$5+N2O!Q42*PCG!$C$6+HFC!Q42+PFC!Q42+'SF6'!Q42</f>
        <v>1822.5298110349197</v>
      </c>
      <c r="R42" s="94">
        <f>+'CO2'!R42+'abs CO2'!R42+'CH4'!R42*PCG!$C$5+N2O!R42*PCG!$C$6+HFC!R42+PFC!R42+'SF6'!R42</f>
        <v>2101.4688989537717</v>
      </c>
      <c r="S42" s="94">
        <f>+'CO2'!S42+'abs CO2'!S42+'CH4'!S42*PCG!$C$5+N2O!S42*PCG!$C$6+HFC!S42+PFC!S42+'SF6'!S42</f>
        <v>1992.9545127580138</v>
      </c>
      <c r="T42" s="94">
        <f>+'CO2'!T42+'abs CO2'!T42+'CH4'!T42*PCG!$C$5+N2O!T42*PCG!$C$6+HFC!T42+PFC!T42+'SF6'!T42</f>
        <v>2235.4987025321047</v>
      </c>
      <c r="U42" s="94">
        <f>+'CO2'!U42+'abs CO2'!U42+'CH4'!U42*PCG!$C$5+N2O!U42*PCG!$C$6+HFC!U42+PFC!U42+'SF6'!U42</f>
        <v>2287.7668789403815</v>
      </c>
      <c r="V42" s="94">
        <f>+'CO2'!V42+'abs CO2'!V42+'CH4'!V42*PCG!$C$5+N2O!V42*PCG!$C$6+HFC!V42+PFC!V42+'SF6'!V42</f>
        <v>2213.6912150557796</v>
      </c>
      <c r="W42" s="94">
        <f>+'CO2'!W42+'abs CO2'!W42+'CH4'!W42*PCG!$C$5+N2O!W42*PCG!$C$6+HFC!W42+PFC!W42+'SF6'!W42</f>
        <v>2138.0356739232016</v>
      </c>
      <c r="X42" s="94">
        <f>+'CO2'!X42+'abs CO2'!X42+'CH4'!X42*PCG!$C$5+N2O!X42*PCG!$C$6+HFC!X42+PFC!X42+'SF6'!X42</f>
        <v>2325.9394169130451</v>
      </c>
      <c r="Y42" s="94">
        <f>+'CO2'!Y42+'abs CO2'!Y42+'CH4'!Y42*PCG!$C$5+N2O!Y42*PCG!$C$6+HFC!Y42+PFC!Y42+'SF6'!Y42</f>
        <v>2197.8770796075446</v>
      </c>
      <c r="Z42" s="94">
        <f>+'CO2'!Z42+'abs CO2'!Z42+'CH4'!Z42*PCG!$C$5+N2O!Z42*PCG!$C$6+HFC!Z42+PFC!Z42+'SF6'!Z42</f>
        <v>2346.1993766320825</v>
      </c>
      <c r="AA42" s="94">
        <f>+'CO2'!AA42+'abs CO2'!AA42+'CH4'!AA42*PCG!$C$5+N2O!AA42*PCG!$C$6+HFC!AA42+PFC!AA42+'SF6'!AA42</f>
        <v>1993.8187250575709</v>
      </c>
      <c r="AB42" s="94">
        <f>+'CO2'!AB42+'abs CO2'!AB42+'CH4'!AB42*PCG!$C$5+N2O!AB42*PCG!$C$6+HFC!AB42+PFC!AB42+'SF6'!AB42</f>
        <v>2275.6009071968192</v>
      </c>
      <c r="AC42" s="94">
        <f>+'CO2'!AC42+'abs CO2'!AC42+'CH4'!AC42*PCG!$C$5+N2O!AC42*PCG!$C$6+HFC!AC42+PFC!AC42+'SF6'!AC42</f>
        <v>2298.2674587079491</v>
      </c>
      <c r="AD42" s="94">
        <f>+'CO2'!AD42+'abs CO2'!AD42+'CH4'!AD42*PCG!$C$5+N2O!AD42*PCG!$C$6+HFC!AD42+PFC!AD42+'SF6'!AD42</f>
        <v>2297.1796252952536</v>
      </c>
      <c r="AE42" s="94">
        <f>+'CO2'!AE42+'abs CO2'!AE42+'CH4'!AE42*PCG!$C$5+N2O!AE42*PCG!$C$6+HFC!AE42+PFC!AE42+'SF6'!AE42</f>
        <v>2388.5968611865528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14.247717639200275</v>
      </c>
      <c r="D43" s="94">
        <f>+'CO2'!D43+'abs CO2'!D43+'CH4'!D43*PCG!$C$5+N2O!D43*PCG!$C$6+HFC!D43+PFC!D43+'SF6'!D43</f>
        <v>14.319771096021158</v>
      </c>
      <c r="E43" s="94">
        <f>+'CO2'!E43+'abs CO2'!E43+'CH4'!E43*PCG!$C$5+N2O!E43*PCG!$C$6+HFC!E43+PFC!E43+'SF6'!E43</f>
        <v>15.358714270229358</v>
      </c>
      <c r="F43" s="94">
        <f>+'CO2'!F43+'abs CO2'!F43+'CH4'!F43*PCG!$C$5+N2O!F43*PCG!$C$6+HFC!F43+PFC!F43+'SF6'!F43</f>
        <v>15.793765368119859</v>
      </c>
      <c r="G43" s="94">
        <f>+'CO2'!G43+'abs CO2'!G43+'CH4'!G43*PCG!$C$5+N2O!G43*PCG!$C$6+HFC!G43+PFC!G43+'SF6'!G43</f>
        <v>17.323039641630647</v>
      </c>
      <c r="H43" s="94">
        <f>+'CO2'!H43+'abs CO2'!H43+'CH4'!H43*PCG!$C$5+N2O!H43*PCG!$C$6+HFC!H43+PFC!H43+'SF6'!H43</f>
        <v>16.906937831013288</v>
      </c>
      <c r="I43" s="94">
        <f>+'CO2'!I43+'abs CO2'!I43+'CH4'!I43*PCG!$C$5+N2O!I43*PCG!$C$6+HFC!I43+PFC!I43+'SF6'!I43</f>
        <v>16.347915057365807</v>
      </c>
      <c r="J43" s="94">
        <f>+'CO2'!J43+'abs CO2'!J43+'CH4'!J43*PCG!$C$5+N2O!J43*PCG!$C$6+HFC!J43+PFC!J43+'SF6'!J43</f>
        <v>15.362399442269716</v>
      </c>
      <c r="K43" s="94">
        <f>+'CO2'!K43+'abs CO2'!K43+'CH4'!K43*PCG!$C$5+N2O!K43*PCG!$C$6+HFC!K43+PFC!K43+'SF6'!K43</f>
        <v>14.453433023702255</v>
      </c>
      <c r="L43" s="94">
        <f>+'CO2'!L43+'abs CO2'!L43+'CH4'!L43*PCG!$C$5+N2O!L43*PCG!$C$6+HFC!L43+PFC!L43+'SF6'!L43</f>
        <v>13.78306512827386</v>
      </c>
      <c r="M43" s="94">
        <f>+'CO2'!M43+'abs CO2'!M43+'CH4'!M43*PCG!$C$5+N2O!M43*PCG!$C$6+HFC!M43+PFC!M43+'SF6'!M43</f>
        <v>11.673804785072027</v>
      </c>
      <c r="N43" s="94">
        <f>+'CO2'!N43+'abs CO2'!N43+'CH4'!N43*PCG!$C$5+N2O!N43*PCG!$C$6+HFC!N43+PFC!N43+'SF6'!N43</f>
        <v>9.7561721853095626</v>
      </c>
      <c r="O43" s="94">
        <f>+'CO2'!O43+'abs CO2'!O43+'CH4'!O43*PCG!$C$5+N2O!O43*PCG!$C$6+HFC!O43+PFC!O43+'SF6'!O43</f>
        <v>8.2081240948174781</v>
      </c>
      <c r="P43" s="94">
        <f>+'CO2'!P43+'abs CO2'!P43+'CH4'!P43*PCG!$C$5+N2O!P43*PCG!$C$6+HFC!P43+PFC!P43+'SF6'!P43</f>
        <v>8.1494659144601638</v>
      </c>
      <c r="Q43" s="94">
        <f>+'CO2'!Q43+'abs CO2'!Q43+'CH4'!Q43*PCG!$C$5+N2O!Q43*PCG!$C$6+HFC!Q43+PFC!Q43+'SF6'!Q43</f>
        <v>7.752254837923207</v>
      </c>
      <c r="R43" s="94">
        <f>+'CO2'!R43+'abs CO2'!R43+'CH4'!R43*PCG!$C$5+N2O!R43*PCG!$C$6+HFC!R43+PFC!R43+'SF6'!R43</f>
        <v>8.7679393293738421</v>
      </c>
      <c r="S43" s="94">
        <f>+'CO2'!S43+'abs CO2'!S43+'CH4'!S43*PCG!$C$5+N2O!S43*PCG!$C$6+HFC!S43+PFC!S43+'SF6'!S43</f>
        <v>12.809050084102109</v>
      </c>
      <c r="T43" s="94">
        <f>+'CO2'!T43+'abs CO2'!T43+'CH4'!T43*PCG!$C$5+N2O!T43*PCG!$C$6+HFC!T43+PFC!T43+'SF6'!T43</f>
        <v>20.890153449282543</v>
      </c>
      <c r="U43" s="94">
        <f>+'CO2'!U43+'abs CO2'!U43+'CH4'!U43*PCG!$C$5+N2O!U43*PCG!$C$6+HFC!U43+PFC!U43+'SF6'!U43</f>
        <v>26.361587523110522</v>
      </c>
      <c r="V43" s="94">
        <f>+'CO2'!V43+'abs CO2'!V43+'CH4'!V43*PCG!$C$5+N2O!V43*PCG!$C$6+HFC!V43+PFC!V43+'SF6'!V43</f>
        <v>29.869724914711291</v>
      </c>
      <c r="W43" s="94">
        <f>+'CO2'!W43+'abs CO2'!W43+'CH4'!W43*PCG!$C$5+N2O!W43*PCG!$C$6+HFC!W43+PFC!W43+'SF6'!W43</f>
        <v>32.151476329591965</v>
      </c>
      <c r="X43" s="94">
        <f>+'CO2'!X43+'abs CO2'!X43+'CH4'!X43*PCG!$C$5+N2O!X43*PCG!$C$6+HFC!X43+PFC!X43+'SF6'!X43</f>
        <v>30.701760459617542</v>
      </c>
      <c r="Y43" s="94">
        <f>+'CO2'!Y43+'abs CO2'!Y43+'CH4'!Y43*PCG!$C$5+N2O!Y43*PCG!$C$6+HFC!Y43+PFC!Y43+'SF6'!Y43</f>
        <v>34.349920248177796</v>
      </c>
      <c r="Z43" s="94">
        <f>+'CO2'!Z43+'abs CO2'!Z43+'CH4'!Z43*PCG!$C$5+N2O!Z43*PCG!$C$6+HFC!Z43+PFC!Z43+'SF6'!Z43</f>
        <v>38.487485998449976</v>
      </c>
      <c r="AA43" s="94">
        <f>+'CO2'!AA43+'abs CO2'!AA43+'CH4'!AA43*PCG!$C$5+N2O!AA43*PCG!$C$6+HFC!AA43+PFC!AA43+'SF6'!AA43</f>
        <v>43.795806650489325</v>
      </c>
      <c r="AB43" s="94">
        <f>+'CO2'!AB43+'abs CO2'!AB43+'CH4'!AB43*PCG!$C$5+N2O!AB43*PCG!$C$6+HFC!AB43+PFC!AB43+'SF6'!AB43</f>
        <v>43.648563359881713</v>
      </c>
      <c r="AC43" s="94">
        <f>+'CO2'!AC43+'abs CO2'!AC43+'CH4'!AC43*PCG!$C$5+N2O!AC43*PCG!$C$6+HFC!AC43+PFC!AC43+'SF6'!AC43</f>
        <v>45.838067901193554</v>
      </c>
      <c r="AD43" s="94">
        <f>+'CO2'!AD43+'abs CO2'!AD43+'CH4'!AD43*PCG!$C$5+N2O!AD43*PCG!$C$6+HFC!AD43+PFC!AD43+'SF6'!AD43</f>
        <v>47.472513175577468</v>
      </c>
      <c r="AE43" s="94">
        <f>+'CO2'!AE43+'abs CO2'!AE43+'CH4'!AE43*PCG!$C$5+N2O!AE43*PCG!$C$6+HFC!AE43+PFC!AE43+'SF6'!AE43</f>
        <v>49.168176668555233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8.8791749708672683</v>
      </c>
      <c r="D46" s="94">
        <f>+'CO2'!D46+'abs CO2'!D46+'CH4'!D46*PCG!$C$5+N2O!D46*PCG!$C$6+HFC!D46+PFC!D46+'SF6'!D46</f>
        <v>8.6440714126643066</v>
      </c>
      <c r="E46" s="94">
        <f>+'CO2'!E46+'abs CO2'!E46+'CH4'!E46*PCG!$C$5+N2O!E46*PCG!$C$6+HFC!E46+PFC!E46+'SF6'!E46</f>
        <v>9.3264981031378031</v>
      </c>
      <c r="F46" s="94">
        <f>+'CO2'!F46+'abs CO2'!F46+'CH4'!F46*PCG!$C$5+N2O!F46*PCG!$C$6+HFC!F46+PFC!F46+'SF6'!F46</f>
        <v>7.9161496094925736</v>
      </c>
      <c r="G46" s="94">
        <f>+'CO2'!G46+'abs CO2'!G46+'CH4'!G46*PCG!$C$5+N2O!G46*PCG!$C$6+HFC!G46+PFC!G46+'SF6'!G46</f>
        <v>6.7332766793385117</v>
      </c>
      <c r="H46" s="94">
        <f>+'CO2'!H46+'abs CO2'!H46+'CH4'!H46*PCG!$C$5+N2O!H46*PCG!$C$6+HFC!H46+PFC!H46+'SF6'!H46</f>
        <v>5.732384199977381</v>
      </c>
      <c r="I46" s="94">
        <f>+'CO2'!I46+'abs CO2'!I46+'CH4'!I46*PCG!$C$5+N2O!I46*PCG!$C$6+HFC!I46+PFC!I46+'SF6'!I46</f>
        <v>7.0972375809243768</v>
      </c>
      <c r="J46" s="94">
        <f>+'CO2'!J46+'abs CO2'!J46+'CH4'!J46*PCG!$C$5+N2O!J46*PCG!$C$6+HFC!J46+PFC!J46+'SF6'!J46</f>
        <v>6.3693157777526457</v>
      </c>
      <c r="K46" s="94">
        <f>+'CO2'!K46+'abs CO2'!K46+'CH4'!K46*PCG!$C$5+N2O!K46*PCG!$C$6+HFC!K46+PFC!K46+'SF6'!K46</f>
        <v>7.2337229190190762</v>
      </c>
      <c r="L46" s="94">
        <f>+'CO2'!L46+'abs CO2'!L46+'CH4'!L46*PCG!$C$5+N2O!L46*PCG!$C$6+HFC!L46+PFC!L46+'SF6'!L46</f>
        <v>9.0080323142501708</v>
      </c>
      <c r="M46" s="94">
        <f>+'CO2'!M46+'abs CO2'!M46+'CH4'!M46*PCG!$C$5+N2O!M46*PCG!$C$6+HFC!M46+PFC!M46+'SF6'!M46</f>
        <v>8.8260518634572378</v>
      </c>
      <c r="N46" s="94">
        <f>+'CO2'!N46+'abs CO2'!N46+'CH4'!N46*PCG!$C$5+N2O!N46*PCG!$C$6+HFC!N46+PFC!N46+'SF6'!N46</f>
        <v>8.4620909618713736</v>
      </c>
      <c r="O46" s="94">
        <f>+'CO2'!O46+'abs CO2'!O46+'CH4'!O46*PCG!$C$5+N2O!O46*PCG!$C$6+HFC!O46+PFC!O46+'SF6'!O46</f>
        <v>9.1445176523448701</v>
      </c>
      <c r="P46" s="94">
        <f>+'CO2'!P46+'abs CO2'!P46+'CH4'!P46*PCG!$C$5+N2O!P46*PCG!$C$6+HFC!P46+PFC!P46+'SF6'!P46</f>
        <v>9.190012765043102</v>
      </c>
      <c r="Q46" s="94">
        <f>+'CO2'!Q46+'abs CO2'!Q46+'CH4'!Q46*PCG!$C$5+N2O!Q46*PCG!$C$6+HFC!Q46+PFC!Q46+'SF6'!Q46</f>
        <v>8.6797343572921299</v>
      </c>
      <c r="R46" s="94">
        <f>+'CO2'!R46+'abs CO2'!R46+'CH4'!R46*PCG!$C$5+N2O!R46*PCG!$C$6+HFC!R46+PFC!R46+'SF6'!R46</f>
        <v>8.2712528499071158</v>
      </c>
      <c r="S46" s="94">
        <f>+'CO2'!S46+'abs CO2'!S46+'CH4'!S46*PCG!$C$5+N2O!S46*PCG!$C$6+HFC!S46+PFC!S46+'SF6'!S46</f>
        <v>8.9740798775589745</v>
      </c>
      <c r="T46" s="94">
        <f>+'CO2'!T46+'abs CO2'!T46+'CH4'!T46*PCG!$C$5+N2O!T46*PCG!$C$6+HFC!T46+PFC!T46+'SF6'!T46</f>
        <v>9.4843433619806223</v>
      </c>
      <c r="U46" s="94">
        <f>+'CO2'!U46+'abs CO2'!U46+'CH4'!U46*PCG!$C$5+N2O!U46*PCG!$C$6+HFC!U46+PFC!U46+'SF6'!U46</f>
        <v>22.089382708736547</v>
      </c>
      <c r="V46" s="94">
        <f>+'CO2'!V46+'abs CO2'!V46+'CH4'!V46*PCG!$C$5+N2O!V46*PCG!$C$6+HFC!V46+PFC!V46+'SF6'!V46</f>
        <v>21.244584911297327</v>
      </c>
      <c r="W46" s="94">
        <f>+'CO2'!W46+'abs CO2'!W46+'CH4'!W46*PCG!$C$5+N2O!W46*PCG!$C$6+HFC!W46+PFC!W46+'SF6'!W46</f>
        <v>21.096418169268695</v>
      </c>
      <c r="X46" s="94">
        <f>+'CO2'!X46+'abs CO2'!X46+'CH4'!X46*PCG!$C$5+N2O!X46*PCG!$C$6+HFC!X46+PFC!X46+'SF6'!X46</f>
        <v>21.86993311352855</v>
      </c>
      <c r="Y46" s="94">
        <f>+'CO2'!Y46+'abs CO2'!Y46+'CH4'!Y46*PCG!$C$5+N2O!Y46*PCG!$C$6+HFC!Y46+PFC!Y46+'SF6'!Y46</f>
        <v>22.091974724040806</v>
      </c>
      <c r="Z46" s="94">
        <f>+'CO2'!Z46+'abs CO2'!Z46+'CH4'!Z46*PCG!$C$5+N2O!Z46*PCG!$C$6+HFC!Z46+PFC!Z46+'SF6'!Z46</f>
        <v>20.884332366502967</v>
      </c>
      <c r="AA46" s="94">
        <f>+'CO2'!AA46+'abs CO2'!AA46+'CH4'!AA46*PCG!$C$5+N2O!AA46*PCG!$C$6+HFC!AA46+PFC!AA46+'SF6'!AA46</f>
        <v>9.0244917892988656</v>
      </c>
      <c r="AB46" s="94">
        <f>+'CO2'!AB46+'abs CO2'!AB46+'CH4'!AB46*PCG!$C$5+N2O!AB46*PCG!$C$6+HFC!AB46+PFC!AB46+'SF6'!AB46</f>
        <v>34.698735246020796</v>
      </c>
      <c r="AC46" s="94">
        <f>+'CO2'!AC46+'abs CO2'!AC46+'CH4'!AC46*PCG!$C$5+N2O!AC46*PCG!$C$6+HFC!AC46+PFC!AC46+'SF6'!AC46</f>
        <v>9.1090731757471168</v>
      </c>
      <c r="AD46" s="94">
        <f>+'CO2'!AD46+'abs CO2'!AD46+'CH4'!AD46*PCG!$C$5+N2O!AD46*PCG!$C$6+HFC!AD46+PFC!AD46+'SF6'!AD46</f>
        <v>9.0895356846498423</v>
      </c>
      <c r="AE46" s="94">
        <f>+'CO2'!AE46+'abs CO2'!AE46+'CH4'!AE46*PCG!$C$5+N2O!AE46*PCG!$C$6+HFC!AE46+PFC!AE46+'SF6'!AE46</f>
        <v>11.243107451832293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0</v>
      </c>
      <c r="D47" s="33">
        <f t="shared" si="12"/>
        <v>0</v>
      </c>
      <c r="E47" s="33">
        <f t="shared" si="12"/>
        <v>0</v>
      </c>
      <c r="F47" s="33">
        <f t="shared" si="12"/>
        <v>0</v>
      </c>
      <c r="G47" s="33">
        <f t="shared" si="12"/>
        <v>0</v>
      </c>
      <c r="H47" s="33">
        <f t="shared" si="12"/>
        <v>0</v>
      </c>
      <c r="I47" s="33">
        <f t="shared" si="12"/>
        <v>0</v>
      </c>
      <c r="J47" s="33">
        <f t="shared" si="12"/>
        <v>0</v>
      </c>
      <c r="K47" s="33">
        <f t="shared" si="12"/>
        <v>0</v>
      </c>
      <c r="L47" s="33">
        <f t="shared" si="12"/>
        <v>0</v>
      </c>
      <c r="M47" s="33">
        <f t="shared" si="12"/>
        <v>0</v>
      </c>
      <c r="N47" s="33">
        <f t="shared" si="12"/>
        <v>0</v>
      </c>
      <c r="O47" s="33">
        <f t="shared" si="12"/>
        <v>0</v>
      </c>
      <c r="P47" s="33">
        <f t="shared" si="12"/>
        <v>0</v>
      </c>
      <c r="Q47" s="33">
        <f t="shared" si="12"/>
        <v>0</v>
      </c>
      <c r="R47" s="33">
        <f t="shared" si="12"/>
        <v>0</v>
      </c>
      <c r="S47" s="33">
        <f t="shared" si="12"/>
        <v>0</v>
      </c>
      <c r="T47" s="33">
        <f t="shared" si="12"/>
        <v>0</v>
      </c>
      <c r="U47" s="33">
        <f t="shared" si="12"/>
        <v>0</v>
      </c>
      <c r="V47" s="33">
        <f t="shared" si="12"/>
        <v>0</v>
      </c>
      <c r="W47" s="33">
        <f t="shared" si="12"/>
        <v>0</v>
      </c>
      <c r="X47" s="33">
        <f t="shared" si="12"/>
        <v>0</v>
      </c>
      <c r="Y47" s="33">
        <f t="shared" si="12"/>
        <v>0</v>
      </c>
      <c r="Z47" s="33">
        <f t="shared" si="12"/>
        <v>0</v>
      </c>
      <c r="AA47" s="33">
        <f t="shared" si="12"/>
        <v>0</v>
      </c>
      <c r="AB47" s="33">
        <f t="shared" si="12"/>
        <v>0</v>
      </c>
      <c r="AC47" s="33">
        <f t="shared" si="12"/>
        <v>0</v>
      </c>
      <c r="AD47" s="33">
        <f t="shared" si="12"/>
        <v>0</v>
      </c>
      <c r="AE47" s="33">
        <f t="shared" si="12"/>
        <v>0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0</v>
      </c>
      <c r="D49" s="94">
        <f>+'CO2'!D49+'abs CO2'!D49+'CH4'!D49*PCG!$C$5+N2O!D49*PCG!$C$6+HFC!D49+PFC!D49+'SF6'!D49</f>
        <v>0</v>
      </c>
      <c r="E49" s="94">
        <f>+'CO2'!E49+'abs CO2'!E49+'CH4'!E49*PCG!$C$5+N2O!E49*PCG!$C$6+HFC!E49+PFC!E49+'SF6'!E49</f>
        <v>0</v>
      </c>
      <c r="F49" s="94">
        <f>+'CO2'!F49+'abs CO2'!F49+'CH4'!F49*PCG!$C$5+N2O!F49*PCG!$C$6+HFC!F49+PFC!F49+'SF6'!F49</f>
        <v>0</v>
      </c>
      <c r="G49" s="94">
        <f>+'CO2'!G49+'abs CO2'!G49+'CH4'!G49*PCG!$C$5+N2O!G49*PCG!$C$6+HFC!G49+PFC!G49+'SF6'!G49</f>
        <v>0</v>
      </c>
      <c r="H49" s="94">
        <f>+'CO2'!H49+'abs CO2'!H49+'CH4'!H49*PCG!$C$5+N2O!H49*PCG!$C$6+HFC!H49+PFC!H49+'SF6'!H49</f>
        <v>0</v>
      </c>
      <c r="I49" s="94">
        <f>+'CO2'!I49+'abs CO2'!I49+'CH4'!I49*PCG!$C$5+N2O!I49*PCG!$C$6+HFC!I49+PFC!I49+'SF6'!I49</f>
        <v>0</v>
      </c>
      <c r="J49" s="94">
        <f>+'CO2'!J49+'abs CO2'!J49+'CH4'!J49*PCG!$C$5+N2O!J49*PCG!$C$6+HFC!J49+PFC!J49+'SF6'!J49</f>
        <v>0</v>
      </c>
      <c r="K49" s="94">
        <f>+'CO2'!K49+'abs CO2'!K49+'CH4'!K49*PCG!$C$5+N2O!K49*PCG!$C$6+HFC!K49+PFC!K49+'SF6'!K49</f>
        <v>0</v>
      </c>
      <c r="L49" s="94">
        <f>+'CO2'!L49+'abs CO2'!L49+'CH4'!L49*PCG!$C$5+N2O!L49*PCG!$C$6+HFC!L49+PFC!L49+'SF6'!L49</f>
        <v>0</v>
      </c>
      <c r="M49" s="94">
        <f>+'CO2'!M49+'abs CO2'!M49+'CH4'!M49*PCG!$C$5+N2O!M49*PCG!$C$6+HFC!M49+PFC!M49+'SF6'!M49</f>
        <v>0</v>
      </c>
      <c r="N49" s="94">
        <f>+'CO2'!N49+'abs CO2'!N49+'CH4'!N49*PCG!$C$5+N2O!N49*PCG!$C$6+HFC!N49+PFC!N49+'SF6'!N49</f>
        <v>0</v>
      </c>
      <c r="O49" s="94">
        <f>+'CO2'!O49+'abs CO2'!O49+'CH4'!O49*PCG!$C$5+N2O!O49*PCG!$C$6+HFC!O49+PFC!O49+'SF6'!O49</f>
        <v>0</v>
      </c>
      <c r="P49" s="94">
        <f>+'CO2'!P49+'abs CO2'!P49+'CH4'!P49*PCG!$C$5+N2O!P49*PCG!$C$6+HFC!P49+PFC!P49+'SF6'!P49</f>
        <v>0</v>
      </c>
      <c r="Q49" s="94">
        <f>+'CO2'!Q49+'abs CO2'!Q49+'CH4'!Q49*PCG!$C$5+N2O!Q49*PCG!$C$6+HFC!Q49+PFC!Q49+'SF6'!Q49</f>
        <v>0</v>
      </c>
      <c r="R49" s="94">
        <f>+'CO2'!R49+'abs CO2'!R49+'CH4'!R49*PCG!$C$5+N2O!R49*PCG!$C$6+HFC!R49+PFC!R49+'SF6'!R49</f>
        <v>0</v>
      </c>
      <c r="S49" s="94">
        <f>+'CO2'!S49+'abs CO2'!S49+'CH4'!S49*PCG!$C$5+N2O!S49*PCG!$C$6+HFC!S49+PFC!S49+'SF6'!S49</f>
        <v>0</v>
      </c>
      <c r="T49" s="94">
        <f>+'CO2'!T49+'abs CO2'!T49+'CH4'!T49*PCG!$C$5+N2O!T49*PCG!$C$6+HFC!T49+PFC!T49+'SF6'!T49</f>
        <v>0</v>
      </c>
      <c r="U49" s="94">
        <f>+'CO2'!U49+'abs CO2'!U49+'CH4'!U49*PCG!$C$5+N2O!U49*PCG!$C$6+HFC!U49+PFC!U49+'SF6'!U49</f>
        <v>0</v>
      </c>
      <c r="V49" s="94">
        <f>+'CO2'!V49+'abs CO2'!V49+'CH4'!V49*PCG!$C$5+N2O!V49*PCG!$C$6+HFC!V49+PFC!V49+'SF6'!V49</f>
        <v>0</v>
      </c>
      <c r="W49" s="94">
        <f>+'CO2'!W49+'abs CO2'!W49+'CH4'!W49*PCG!$C$5+N2O!W49*PCG!$C$6+HFC!W49+PFC!W49+'SF6'!W49</f>
        <v>0</v>
      </c>
      <c r="X49" s="94">
        <f>+'CO2'!X49+'abs CO2'!X49+'CH4'!X49*PCG!$C$5+N2O!X49*PCG!$C$6+HFC!X49+PFC!X49+'SF6'!X49</f>
        <v>0</v>
      </c>
      <c r="Y49" s="94">
        <f>+'CO2'!Y49+'abs CO2'!Y49+'CH4'!Y49*PCG!$C$5+N2O!Y49*PCG!$C$6+HFC!Y49+PFC!Y49+'SF6'!Y49</f>
        <v>0</v>
      </c>
      <c r="Z49" s="94">
        <f>+'CO2'!Z49+'abs CO2'!Z49+'CH4'!Z49*PCG!$C$5+N2O!Z49*PCG!$C$6+HFC!Z49+PFC!Z49+'SF6'!Z49</f>
        <v>0</v>
      </c>
      <c r="AA49" s="94">
        <f>+'CO2'!AA49+'abs CO2'!AA49+'CH4'!AA49*PCG!$C$5+N2O!AA49*PCG!$C$6+HFC!AA49+PFC!AA49+'SF6'!AA49</f>
        <v>0</v>
      </c>
      <c r="AB49" s="94">
        <f>+'CO2'!AB49+'abs CO2'!AB49+'CH4'!AB49*PCG!$C$5+N2O!AB49*PCG!$C$6+HFC!AB49+PFC!AB49+'SF6'!AB49</f>
        <v>0</v>
      </c>
      <c r="AC49" s="94">
        <f>+'CO2'!AC49+'abs CO2'!AC49+'CH4'!AC49*PCG!$C$5+N2O!AC49*PCG!$C$6+HFC!AC49+PFC!AC49+'SF6'!AC49</f>
        <v>0</v>
      </c>
      <c r="AD49" s="94">
        <f>+'CO2'!AD49+'abs CO2'!AD49+'CH4'!AD49*PCG!$C$5+N2O!AD49*PCG!$C$6+HFC!AD49+PFC!AD49+'SF6'!AD49</f>
        <v>0</v>
      </c>
      <c r="AE49" s="94">
        <f>+'CO2'!AE49+'abs CO2'!AE49+'CH4'!AE49*PCG!$C$5+N2O!AE49*PCG!$C$6+HFC!AE49+PFC!AE49+'SF6'!AE49</f>
        <v>0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162.05597083125213</v>
      </c>
      <c r="D50" s="33">
        <f t="shared" si="13"/>
        <v>175.43357159857032</v>
      </c>
      <c r="E50" s="33">
        <f t="shared" si="13"/>
        <v>200.04650149197406</v>
      </c>
      <c r="F50" s="33">
        <f t="shared" si="13"/>
        <v>224.89668522324556</v>
      </c>
      <c r="G50" s="33">
        <f t="shared" si="13"/>
        <v>263.47372869496138</v>
      </c>
      <c r="H50" s="33">
        <f t="shared" si="13"/>
        <v>293.54852714965273</v>
      </c>
      <c r="I50" s="33">
        <f t="shared" si="13"/>
        <v>323.21115254948734</v>
      </c>
      <c r="J50" s="33">
        <f t="shared" si="13"/>
        <v>344.91957215363425</v>
      </c>
      <c r="K50" s="33">
        <f t="shared" si="13"/>
        <v>368.67261088357657</v>
      </c>
      <c r="L50" s="33">
        <f t="shared" si="13"/>
        <v>405.30326399885462</v>
      </c>
      <c r="M50" s="33">
        <f t="shared" si="13"/>
        <v>427.56122281026825</v>
      </c>
      <c r="N50" s="33">
        <f t="shared" si="13"/>
        <v>408.65632732444539</v>
      </c>
      <c r="O50" s="33">
        <f t="shared" si="13"/>
        <v>407.16742056226275</v>
      </c>
      <c r="P50" s="33">
        <f t="shared" si="13"/>
        <v>392.69259136769182</v>
      </c>
      <c r="Q50" s="33">
        <f t="shared" si="13"/>
        <v>409.65163256180443</v>
      </c>
      <c r="R50" s="33">
        <f t="shared" si="13"/>
        <v>400.84403264556778</v>
      </c>
      <c r="S50" s="33">
        <f t="shared" si="13"/>
        <v>367.1244454085749</v>
      </c>
      <c r="T50" s="33">
        <f t="shared" si="13"/>
        <v>375.09272942752381</v>
      </c>
      <c r="U50" s="33">
        <f t="shared" si="13"/>
        <v>366.59870841531421</v>
      </c>
      <c r="V50" s="33">
        <f t="shared" si="13"/>
        <v>396.0847227486974</v>
      </c>
      <c r="W50" s="33">
        <f t="shared" si="13"/>
        <v>414.29499525361427</v>
      </c>
      <c r="X50" s="33">
        <f t="shared" si="13"/>
        <v>387.55115486429389</v>
      </c>
      <c r="Y50" s="33">
        <f t="shared" si="13"/>
        <v>376.37675882781372</v>
      </c>
      <c r="Z50" s="33">
        <f t="shared" si="13"/>
        <v>391.52587818851038</v>
      </c>
      <c r="AA50" s="33">
        <f t="shared" si="13"/>
        <v>396.59140008235801</v>
      </c>
      <c r="AB50" s="33">
        <f t="shared" si="13"/>
        <v>402.13479614118512</v>
      </c>
      <c r="AC50" s="33">
        <f t="shared" si="13"/>
        <v>417.32895728081053</v>
      </c>
      <c r="AD50" s="33">
        <f t="shared" si="13"/>
        <v>410.0994639309464</v>
      </c>
      <c r="AE50" s="33">
        <f t="shared" si="13"/>
        <v>394.66891641287026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162.05597083125213</v>
      </c>
      <c r="D52" s="94">
        <f>+'CO2'!D52+'abs CO2'!D52+'CH4'!D52*PCG!$C$5+N2O!D52*PCG!$C$6+HFC!D52+PFC!D52+'SF6'!D52</f>
        <v>175.43357159857032</v>
      </c>
      <c r="E52" s="94">
        <f>+'CO2'!E52+'abs CO2'!E52+'CH4'!E52*PCG!$C$5+N2O!E52*PCG!$C$6+HFC!E52+PFC!E52+'SF6'!E52</f>
        <v>200.04650149197406</v>
      </c>
      <c r="F52" s="94">
        <f>+'CO2'!F52+'abs CO2'!F52+'CH4'!F52*PCG!$C$5+N2O!F52*PCG!$C$6+HFC!F52+PFC!F52+'SF6'!F52</f>
        <v>224.89668522324556</v>
      </c>
      <c r="G52" s="94">
        <f>+'CO2'!G52+'abs CO2'!G52+'CH4'!G52*PCG!$C$5+N2O!G52*PCG!$C$6+HFC!G52+PFC!G52+'SF6'!G52</f>
        <v>263.47372869496138</v>
      </c>
      <c r="H52" s="94">
        <f>+'CO2'!H52+'abs CO2'!H52+'CH4'!H52*PCG!$C$5+N2O!H52*PCG!$C$6+HFC!H52+PFC!H52+'SF6'!H52</f>
        <v>293.54852714965273</v>
      </c>
      <c r="I52" s="94">
        <f>+'CO2'!I52+'abs CO2'!I52+'CH4'!I52*PCG!$C$5+N2O!I52*PCG!$C$6+HFC!I52+PFC!I52+'SF6'!I52</f>
        <v>323.21115254948734</v>
      </c>
      <c r="J52" s="94">
        <f>+'CO2'!J52+'abs CO2'!J52+'CH4'!J52*PCG!$C$5+N2O!J52*PCG!$C$6+HFC!J52+PFC!J52+'SF6'!J52</f>
        <v>344.91957215363425</v>
      </c>
      <c r="K52" s="94">
        <f>+'CO2'!K52+'abs CO2'!K52+'CH4'!K52*PCG!$C$5+N2O!K52*PCG!$C$6+HFC!K52+PFC!K52+'SF6'!K52</f>
        <v>368.67261088357657</v>
      </c>
      <c r="L52" s="94">
        <f>+'CO2'!L52+'abs CO2'!L52+'CH4'!L52*PCG!$C$5+N2O!L52*PCG!$C$6+HFC!L52+PFC!L52+'SF6'!L52</f>
        <v>405.30326399885462</v>
      </c>
      <c r="M52" s="94">
        <f>+'CO2'!M52+'abs CO2'!M52+'CH4'!M52*PCG!$C$5+N2O!M52*PCG!$C$6+HFC!M52+PFC!M52+'SF6'!M52</f>
        <v>427.56122281026825</v>
      </c>
      <c r="N52" s="94">
        <f>+'CO2'!N52+'abs CO2'!N52+'CH4'!N52*PCG!$C$5+N2O!N52*PCG!$C$6+HFC!N52+PFC!N52+'SF6'!N52</f>
        <v>408.65632732444539</v>
      </c>
      <c r="O52" s="94">
        <f>+'CO2'!O52+'abs CO2'!O52+'CH4'!O52*PCG!$C$5+N2O!O52*PCG!$C$6+HFC!O52+PFC!O52+'SF6'!O52</f>
        <v>407.16742056226275</v>
      </c>
      <c r="P52" s="94">
        <f>+'CO2'!P52+'abs CO2'!P52+'CH4'!P52*PCG!$C$5+N2O!P52*PCG!$C$6+HFC!P52+PFC!P52+'SF6'!P52</f>
        <v>392.69259136769182</v>
      </c>
      <c r="Q52" s="94">
        <f>+'CO2'!Q52+'abs CO2'!Q52+'CH4'!Q52*PCG!$C$5+N2O!Q52*PCG!$C$6+HFC!Q52+PFC!Q52+'SF6'!Q52</f>
        <v>409.65163256180443</v>
      </c>
      <c r="R52" s="94">
        <f>+'CO2'!R52+'abs CO2'!R52+'CH4'!R52*PCG!$C$5+N2O!R52*PCG!$C$6+HFC!R52+PFC!R52+'SF6'!R52</f>
        <v>400.84403264556778</v>
      </c>
      <c r="S52" s="94">
        <f>+'CO2'!S52+'abs CO2'!S52+'CH4'!S52*PCG!$C$5+N2O!S52*PCG!$C$6+HFC!S52+PFC!S52+'SF6'!S52</f>
        <v>367.1244454085749</v>
      </c>
      <c r="T52" s="94">
        <f>+'CO2'!T52+'abs CO2'!T52+'CH4'!T52*PCG!$C$5+N2O!T52*PCG!$C$6+HFC!T52+PFC!T52+'SF6'!T52</f>
        <v>375.09272942752381</v>
      </c>
      <c r="U52" s="94">
        <f>+'CO2'!U52+'abs CO2'!U52+'CH4'!U52*PCG!$C$5+N2O!U52*PCG!$C$6+HFC!U52+PFC!U52+'SF6'!U52</f>
        <v>366.59870841531421</v>
      </c>
      <c r="V52" s="94">
        <f>+'CO2'!V52+'abs CO2'!V52+'CH4'!V52*PCG!$C$5+N2O!V52*PCG!$C$6+HFC!V52+PFC!V52+'SF6'!V52</f>
        <v>396.0847227486974</v>
      </c>
      <c r="W52" s="94">
        <f>+'CO2'!W52+'abs CO2'!W52+'CH4'!W52*PCG!$C$5+N2O!W52*PCG!$C$6+HFC!W52+PFC!W52+'SF6'!W52</f>
        <v>414.29499525361427</v>
      </c>
      <c r="X52" s="94">
        <f>+'CO2'!X52+'abs CO2'!X52+'CH4'!X52*PCG!$C$5+N2O!X52*PCG!$C$6+HFC!X52+PFC!X52+'SF6'!X52</f>
        <v>387.55115486429389</v>
      </c>
      <c r="Y52" s="94">
        <f>+'CO2'!Y52+'abs CO2'!Y52+'CH4'!Y52*PCG!$C$5+N2O!Y52*PCG!$C$6+HFC!Y52+PFC!Y52+'SF6'!Y52</f>
        <v>376.37675882781372</v>
      </c>
      <c r="Z52" s="94">
        <f>+'CO2'!Z52+'abs CO2'!Z52+'CH4'!Z52*PCG!$C$5+N2O!Z52*PCG!$C$6+HFC!Z52+PFC!Z52+'SF6'!Z52</f>
        <v>391.52587818851038</v>
      </c>
      <c r="AA52" s="94">
        <f>+'CO2'!AA52+'abs CO2'!AA52+'CH4'!AA52*PCG!$C$5+N2O!AA52*PCG!$C$6+HFC!AA52+PFC!AA52+'SF6'!AA52</f>
        <v>396.59140008235801</v>
      </c>
      <c r="AB52" s="94">
        <f>+'CO2'!AB52+'abs CO2'!AB52+'CH4'!AB52*PCG!$C$5+N2O!AB52*PCG!$C$6+HFC!AB52+PFC!AB52+'SF6'!AB52</f>
        <v>402.13479614118512</v>
      </c>
      <c r="AC52" s="94">
        <f>+'CO2'!AC52+'abs CO2'!AC52+'CH4'!AC52*PCG!$C$5+N2O!AC52*PCG!$C$6+HFC!AC52+PFC!AC52+'SF6'!AC52</f>
        <v>417.32895728081053</v>
      </c>
      <c r="AD52" s="94">
        <f>+'CO2'!AD52+'abs CO2'!AD52+'CH4'!AD52*PCG!$C$5+N2O!AD52*PCG!$C$6+HFC!AD52+PFC!AD52+'SF6'!AD52</f>
        <v>410.0994639309464</v>
      </c>
      <c r="AE52" s="94">
        <f>+'CO2'!AE52+'abs CO2'!AE52+'CH4'!AE52*PCG!$C$5+N2O!AE52*PCG!$C$6+HFC!AE52+PFC!AE52+'SF6'!AE52</f>
        <v>394.66891641287026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1688.7030887005003</v>
      </c>
      <c r="D53" s="33">
        <f t="shared" si="14"/>
        <v>1785.2573934048473</v>
      </c>
      <c r="E53" s="33">
        <f t="shared" si="14"/>
        <v>2071.3284352810238</v>
      </c>
      <c r="F53" s="33">
        <f t="shared" si="14"/>
        <v>2119.0125083673788</v>
      </c>
      <c r="G53" s="33">
        <f t="shared" si="14"/>
        <v>2260.0658581271637</v>
      </c>
      <c r="H53" s="33">
        <f t="shared" si="14"/>
        <v>2311.0483525088484</v>
      </c>
      <c r="I53" s="33">
        <f t="shared" si="14"/>
        <v>2165.7169084165944</v>
      </c>
      <c r="J53" s="33">
        <f t="shared" si="14"/>
        <v>2386.9121090776498</v>
      </c>
      <c r="K53" s="33">
        <f t="shared" si="14"/>
        <v>2033.1896941898574</v>
      </c>
      <c r="L53" s="33">
        <f t="shared" si="14"/>
        <v>2195.6000485310688</v>
      </c>
      <c r="M53" s="33">
        <f t="shared" si="14"/>
        <v>2269.7670854221037</v>
      </c>
      <c r="N53" s="33">
        <f t="shared" si="14"/>
        <v>2291.4295150568305</v>
      </c>
      <c r="O53" s="33">
        <f t="shared" si="14"/>
        <v>2231.8123899091747</v>
      </c>
      <c r="P53" s="33">
        <f t="shared" si="14"/>
        <v>2089.8543996015078</v>
      </c>
      <c r="Q53" s="33">
        <f t="shared" si="14"/>
        <v>2299.1683983331795</v>
      </c>
      <c r="R53" s="33">
        <f t="shared" si="14"/>
        <v>2196.0184263825931</v>
      </c>
      <c r="S53" s="33">
        <f t="shared" si="14"/>
        <v>2243.2284499730663</v>
      </c>
      <c r="T53" s="33">
        <f t="shared" si="14"/>
        <v>2452.2961021825458</v>
      </c>
      <c r="U53" s="33">
        <f t="shared" si="14"/>
        <v>2535.8563610889073</v>
      </c>
      <c r="V53" s="33">
        <f t="shared" si="14"/>
        <v>2588.5357279528102</v>
      </c>
      <c r="W53" s="33">
        <f t="shared" si="14"/>
        <v>2894.9117202403404</v>
      </c>
      <c r="X53" s="33">
        <f t="shared" si="14"/>
        <v>2922.1199584487645</v>
      </c>
      <c r="Y53" s="33">
        <f t="shared" si="14"/>
        <v>2916.6175568102108</v>
      </c>
      <c r="Z53" s="33">
        <f t="shared" si="14"/>
        <v>2797.7570130981449</v>
      </c>
      <c r="AA53" s="33">
        <f t="shared" si="14"/>
        <v>2672.4407549577327</v>
      </c>
      <c r="AB53" s="33">
        <f t="shared" si="14"/>
        <v>2856.7039826496621</v>
      </c>
      <c r="AC53" s="33">
        <f t="shared" si="14"/>
        <v>3348.4710483309714</v>
      </c>
      <c r="AD53" s="33">
        <f t="shared" si="14"/>
        <v>3671.3285744730383</v>
      </c>
      <c r="AE53" s="33">
        <f t="shared" si="14"/>
        <v>3577.3485396449269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313.36450850748213</v>
      </c>
      <c r="D54" s="94">
        <f>+'CO2'!D54+'abs CO2'!D54+'CH4'!D54*PCG!$C$5+N2O!D54*PCG!$C$6+HFC!D54+PFC!D54+'SF6'!D54</f>
        <v>337.63852513475052</v>
      </c>
      <c r="E54" s="94">
        <f>+'CO2'!E54+'abs CO2'!E54+'CH4'!E54*PCG!$C$5+N2O!E54*PCG!$C$6+HFC!E54+PFC!E54+'SF6'!E54</f>
        <v>392.13503261743864</v>
      </c>
      <c r="F54" s="94">
        <f>+'CO2'!F54+'abs CO2'!F54+'CH4'!F54*PCG!$C$5+N2O!F54*PCG!$C$6+HFC!F54+PFC!F54+'SF6'!F54</f>
        <v>241.26955295974594</v>
      </c>
      <c r="G54" s="94">
        <f>+'CO2'!G54+'abs CO2'!G54+'CH4'!G54*PCG!$C$5+N2O!G54*PCG!$C$6+HFC!G54+PFC!G54+'SF6'!G54</f>
        <v>424.83885631148451</v>
      </c>
      <c r="H54" s="94">
        <f>+'CO2'!H54+'abs CO2'!H54+'CH4'!H54*PCG!$C$5+N2O!H54*PCG!$C$6+HFC!H54+PFC!H54+'SF6'!H54</f>
        <v>438.7417504474015</v>
      </c>
      <c r="I54" s="94">
        <f>+'CO2'!I54+'abs CO2'!I54+'CH4'!I54*PCG!$C$5+N2O!I54*PCG!$C$6+HFC!I54+PFC!I54+'SF6'!I54</f>
        <v>398.87850215958019</v>
      </c>
      <c r="J54" s="94">
        <f>+'CO2'!J54+'abs CO2'!J54+'CH4'!J54*PCG!$C$5+N2O!J54*PCG!$C$6+HFC!J54+PFC!J54+'SF6'!J54</f>
        <v>572.11267648763408</v>
      </c>
      <c r="K54" s="94">
        <f>+'CO2'!K54+'abs CO2'!K54+'CH4'!K54*PCG!$C$5+N2O!K54*PCG!$C$6+HFC!K54+PFC!K54+'SF6'!K54</f>
        <v>326.84774631801037</v>
      </c>
      <c r="L54" s="94">
        <f>+'CO2'!L54+'abs CO2'!L54+'CH4'!L54*PCG!$C$5+N2O!L54*PCG!$C$6+HFC!L54+PFC!L54+'SF6'!L54</f>
        <v>355.22138173387918</v>
      </c>
      <c r="M54" s="94">
        <f>+'CO2'!M54+'abs CO2'!M54+'CH4'!M54*PCG!$C$5+N2O!M54*PCG!$C$6+HFC!M54+PFC!M54+'SF6'!M54</f>
        <v>374.1835868956951</v>
      </c>
      <c r="N54" s="94">
        <f>+'CO2'!N54+'abs CO2'!N54+'CH4'!N54*PCG!$C$5+N2O!N54*PCG!$C$6+HFC!N54+PFC!N54+'SF6'!N54</f>
        <v>330.88895188043892</v>
      </c>
      <c r="O54" s="94">
        <f>+'CO2'!O54+'abs CO2'!O54+'CH4'!O54*PCG!$C$5+N2O!O54*PCG!$C$6+HFC!O54+PFC!O54+'SF6'!O54</f>
        <v>379.22067951929597</v>
      </c>
      <c r="P54" s="94">
        <f>+'CO2'!P54+'abs CO2'!P54+'CH4'!P54*PCG!$C$5+N2O!P54*PCG!$C$6+HFC!P54+PFC!P54+'SF6'!P54</f>
        <v>437.95210003387297</v>
      </c>
      <c r="Q54" s="94">
        <f>+'CO2'!Q54+'abs CO2'!Q54+'CH4'!Q54*PCG!$C$5+N2O!Q54*PCG!$C$6+HFC!Q54+PFC!Q54+'SF6'!Q54</f>
        <v>533.69256334654563</v>
      </c>
      <c r="R54" s="94">
        <f>+'CO2'!R54+'abs CO2'!R54+'CH4'!R54*PCG!$C$5+N2O!R54*PCG!$C$6+HFC!R54+PFC!R54+'SF6'!R54</f>
        <v>475.03900016210093</v>
      </c>
      <c r="S54" s="94">
        <f>+'CO2'!S54+'abs CO2'!S54+'CH4'!S54*PCG!$C$5+N2O!S54*PCG!$C$6+HFC!S54+PFC!S54+'SF6'!S54</f>
        <v>499.61382394704276</v>
      </c>
      <c r="T54" s="94">
        <f>+'CO2'!T54+'abs CO2'!T54+'CH4'!T54*PCG!$C$5+N2O!T54*PCG!$C$6+HFC!T54+PFC!T54+'SF6'!T54</f>
        <v>579.16591371843083</v>
      </c>
      <c r="U54" s="94">
        <f>+'CO2'!U54+'abs CO2'!U54+'CH4'!U54*PCG!$C$5+N2O!U54*PCG!$C$6+HFC!U54+PFC!U54+'SF6'!U54</f>
        <v>769.20367705050603</v>
      </c>
      <c r="V54" s="94">
        <f>+'CO2'!V54+'abs CO2'!V54+'CH4'!V54*PCG!$C$5+N2O!V54*PCG!$C$6+HFC!V54+PFC!V54+'SF6'!V54</f>
        <v>719.40658070533198</v>
      </c>
      <c r="W54" s="94">
        <f>+'CO2'!W54+'abs CO2'!W54+'CH4'!W54*PCG!$C$5+N2O!W54*PCG!$C$6+HFC!W54+PFC!W54+'SF6'!W54</f>
        <v>961.53666991617729</v>
      </c>
      <c r="X54" s="94">
        <f>+'CO2'!X54+'abs CO2'!X54+'CH4'!X54*PCG!$C$5+N2O!X54*PCG!$C$6+HFC!X54+PFC!X54+'SF6'!X54</f>
        <v>961.95851307630301</v>
      </c>
      <c r="Y54" s="94">
        <f>+'CO2'!Y54+'abs CO2'!Y54+'CH4'!Y54*PCG!$C$5+N2O!Y54*PCG!$C$6+HFC!Y54+PFC!Y54+'SF6'!Y54</f>
        <v>953.77518404488274</v>
      </c>
      <c r="Z54" s="94">
        <f>+'CO2'!Z54+'abs CO2'!Z54+'CH4'!Z54*PCG!$C$5+N2O!Z54*PCG!$C$6+HFC!Z54+PFC!Z54+'SF6'!Z54</f>
        <v>736.88401985515145</v>
      </c>
      <c r="AA54" s="94">
        <f>+'CO2'!AA54+'abs CO2'!AA54+'CH4'!AA54*PCG!$C$5+N2O!AA54*PCG!$C$6+HFC!AA54+PFC!AA54+'SF6'!AA54</f>
        <v>787.96512524147545</v>
      </c>
      <c r="AB54" s="94">
        <f>+'CO2'!AB54+'abs CO2'!AB54+'CH4'!AB54*PCG!$C$5+N2O!AB54*PCG!$C$6+HFC!AB54+PFC!AB54+'SF6'!AB54</f>
        <v>919.5327975627099</v>
      </c>
      <c r="AC54" s="94">
        <f>+'CO2'!AC54+'abs CO2'!AC54+'CH4'!AC54*PCG!$C$5+N2O!AC54*PCG!$C$6+HFC!AC54+PFC!AC54+'SF6'!AC54</f>
        <v>1336.4828453088824</v>
      </c>
      <c r="AD54" s="94">
        <f>+'CO2'!AD54+'abs CO2'!AD54+'CH4'!AD54*PCG!$C$5+N2O!AD54*PCG!$C$6+HFC!AD54+PFC!AD54+'SF6'!AD54</f>
        <v>1519.0139927165924</v>
      </c>
      <c r="AE54" s="94">
        <f>+'CO2'!AE54+'abs CO2'!AE54+'CH4'!AE54*PCG!$C$5+N2O!AE54*PCG!$C$6+HFC!AE54+PFC!AE54+'SF6'!AE54</f>
        <v>1512.6350178533837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1369.9535512501272</v>
      </c>
      <c r="D55" s="94">
        <f>+'CO2'!D55+'abs CO2'!D55+'CH4'!D55*PCG!$C$5+N2O!D55*PCG!$C$6+HFC!D55+PFC!D55+'SF6'!D55</f>
        <v>1440.9607896002976</v>
      </c>
      <c r="E55" s="94">
        <f>+'CO2'!E55+'abs CO2'!E55+'CH4'!E55*PCG!$C$5+N2O!E55*PCG!$C$6+HFC!E55+PFC!E55+'SF6'!E55</f>
        <v>1672.478659350417</v>
      </c>
      <c r="F55" s="94">
        <f>+'CO2'!F55+'abs CO2'!F55+'CH4'!F55*PCG!$C$5+N2O!F55*PCG!$C$6+HFC!F55+PFC!F55+'SF6'!F55</f>
        <v>1871.3762307309553</v>
      </c>
      <c r="G55" s="94">
        <f>+'CO2'!G55+'abs CO2'!G55+'CH4'!G55*PCG!$C$5+N2O!G55*PCG!$C$6+HFC!G55+PFC!G55+'SF6'!G55</f>
        <v>1828.4786933514645</v>
      </c>
      <c r="H55" s="94">
        <f>+'CO2'!H55+'abs CO2'!H55+'CH4'!H55*PCG!$C$5+N2O!H55*PCG!$C$6+HFC!H55+PFC!H55+'SF6'!H55</f>
        <v>1866.3460565599428</v>
      </c>
      <c r="I55" s="94">
        <f>+'CO2'!I55+'abs CO2'!I55+'CH4'!I55*PCG!$C$5+N2O!I55*PCG!$C$6+HFC!I55+PFC!I55+'SF6'!I55</f>
        <v>1761.872613596576</v>
      </c>
      <c r="J55" s="94">
        <f>+'CO2'!J55+'abs CO2'!J55+'CH4'!J55*PCG!$C$5+N2O!J55*PCG!$C$6+HFC!J55+PFC!J55+'SF6'!J55</f>
        <v>1810.3370767417339</v>
      </c>
      <c r="K55" s="94">
        <f>+'CO2'!K55+'abs CO2'!K55+'CH4'!K55*PCG!$C$5+N2O!K55*PCG!$C$6+HFC!K55+PFC!K55+'SF6'!K55</f>
        <v>1702.1427749000875</v>
      </c>
      <c r="L55" s="94">
        <f>+'CO2'!L55+'abs CO2'!L55+'CH4'!L55*PCG!$C$5+N2O!L55*PCG!$C$6+HFC!L55+PFC!L55+'SF6'!L55</f>
        <v>1836.4180499633412</v>
      </c>
      <c r="M55" s="94">
        <f>+'CO2'!M55+'abs CO2'!M55+'CH4'!M55*PCG!$C$5+N2O!M55*PCG!$C$6+HFC!M55+PFC!M55+'SF6'!M55</f>
        <v>1891.8133357167696</v>
      </c>
      <c r="N55" s="94">
        <f>+'CO2'!N55+'abs CO2'!N55+'CH4'!N55*PCG!$C$5+N2O!N55*PCG!$C$6+HFC!N55+PFC!N55+'SF6'!N55</f>
        <v>1957.1292670079292</v>
      </c>
      <c r="O55" s="94">
        <f>+'CO2'!O55+'abs CO2'!O55+'CH4'!O55*PCG!$C$5+N2O!O55*PCG!$C$6+HFC!O55+PFC!O55+'SF6'!O55</f>
        <v>1849.2409124314615</v>
      </c>
      <c r="P55" s="94">
        <f>+'CO2'!P55+'abs CO2'!P55+'CH4'!P55*PCG!$C$5+N2O!P55*PCG!$C$6+HFC!P55+PFC!P55+'SF6'!P55</f>
        <v>1649.0130741680027</v>
      </c>
      <c r="Q55" s="94">
        <f>+'CO2'!Q55+'abs CO2'!Q55+'CH4'!Q55*PCG!$C$5+N2O!Q55*PCG!$C$6+HFC!Q55+PFC!Q55+'SF6'!Q55</f>
        <v>1762.9539365510468</v>
      </c>
      <c r="R55" s="94">
        <f>+'CO2'!R55+'abs CO2'!R55+'CH4'!R55*PCG!$C$5+N2O!R55*PCG!$C$6+HFC!R55+PFC!R55+'SF6'!R55</f>
        <v>1718.1822457015473</v>
      </c>
      <c r="S55" s="94">
        <f>+'CO2'!S55+'abs CO2'!S55+'CH4'!S55*PCG!$C$5+N2O!S55*PCG!$C$6+HFC!S55+PFC!S55+'SF6'!S55</f>
        <v>1740.698838045834</v>
      </c>
      <c r="T55" s="94">
        <f>+'CO2'!T55+'abs CO2'!T55+'CH4'!T55*PCG!$C$5+N2O!T55*PCG!$C$6+HFC!T55+PFC!T55+'SF6'!T55</f>
        <v>1870.5053723292976</v>
      </c>
      <c r="U55" s="94">
        <f>+'CO2'!U55+'abs CO2'!U55+'CH4'!U55*PCG!$C$5+N2O!U55*PCG!$C$6+HFC!U55+PFC!U55+'SF6'!U55</f>
        <v>1762.619481354712</v>
      </c>
      <c r="V55" s="94">
        <f>+'CO2'!V55+'abs CO2'!V55+'CH4'!V55*PCG!$C$5+N2O!V55*PCG!$C$6+HFC!V55+PFC!V55+'SF6'!V55</f>
        <v>1864.4681457416959</v>
      </c>
      <c r="W55" s="94">
        <f>+'CO2'!W55+'abs CO2'!W55+'CH4'!W55*PCG!$C$5+N2O!W55*PCG!$C$6+HFC!W55+PFC!W55+'SF6'!W55</f>
        <v>1928.0621057683209</v>
      </c>
      <c r="X55" s="94">
        <f>+'CO2'!X55+'abs CO2'!X55+'CH4'!X55*PCG!$C$5+N2O!X55*PCG!$C$6+HFC!X55+PFC!X55+'SF6'!X55</f>
        <v>1954.6983389841907</v>
      </c>
      <c r="Y55" s="94">
        <f>+'CO2'!Y55+'abs CO2'!Y55+'CH4'!Y55*PCG!$C$5+N2O!Y55*PCG!$C$6+HFC!Y55+PFC!Y55+'SF6'!Y55</f>
        <v>1958.76810674269</v>
      </c>
      <c r="Z55" s="94">
        <f>+'CO2'!Z55+'abs CO2'!Z55+'CH4'!Z55*PCG!$C$5+N2O!Z55*PCG!$C$6+HFC!Z55+PFC!Z55+'SF6'!Z55</f>
        <v>2056.8304871022342</v>
      </c>
      <c r="AA55" s="94">
        <f>+'CO2'!AA55+'abs CO2'!AA55+'CH4'!AA55*PCG!$C$5+N2O!AA55*PCG!$C$6+HFC!AA55+PFC!AA55+'SF6'!AA55</f>
        <v>1880.6978274350686</v>
      </c>
      <c r="AB55" s="94">
        <f>+'CO2'!AB55+'abs CO2'!AB55+'CH4'!AB55*PCG!$C$5+N2O!AB55*PCG!$C$6+HFC!AB55+PFC!AB55+'SF6'!AB55</f>
        <v>1933.6261583675946</v>
      </c>
      <c r="AC55" s="94">
        <f>+'CO2'!AC55+'abs CO2'!AC55+'CH4'!AC55*PCG!$C$5+N2O!AC55*PCG!$C$6+HFC!AC55+PFC!AC55+'SF6'!AC55</f>
        <v>2008.5829412525914</v>
      </c>
      <c r="AD55" s="94">
        <f>+'CO2'!AD55+'abs CO2'!AD55+'CH4'!AD55*PCG!$C$5+N2O!AD55*PCG!$C$6+HFC!AD55+PFC!AD55+'SF6'!AD55</f>
        <v>2148.7870397674169</v>
      </c>
      <c r="AE55" s="94">
        <f>+'CO2'!AE55+'abs CO2'!AE55+'CH4'!AE55*PCG!$C$5+N2O!AE55*PCG!$C$6+HFC!AE55+PFC!AE55+'SF6'!AE55</f>
        <v>2061.087265088931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5.3850289428911307</v>
      </c>
      <c r="D56" s="33">
        <f t="shared" si="15"/>
        <v>6.6580786697990275</v>
      </c>
      <c r="E56" s="33">
        <f t="shared" si="15"/>
        <v>6.7147433131679097</v>
      </c>
      <c r="F56" s="33">
        <f t="shared" si="15"/>
        <v>6.3667246766777845</v>
      </c>
      <c r="G56" s="33">
        <f t="shared" si="15"/>
        <v>6.7483084642142952</v>
      </c>
      <c r="H56" s="33">
        <f t="shared" si="15"/>
        <v>5.9605455015042512</v>
      </c>
      <c r="I56" s="33">
        <f t="shared" si="15"/>
        <v>4.9657926604381153</v>
      </c>
      <c r="J56" s="33">
        <f t="shared" si="15"/>
        <v>4.4623558482816357</v>
      </c>
      <c r="K56" s="33">
        <f t="shared" si="15"/>
        <v>4.1991729717595261</v>
      </c>
      <c r="L56" s="33">
        <f t="shared" si="15"/>
        <v>3.9606168338482104</v>
      </c>
      <c r="M56" s="33">
        <f t="shared" si="15"/>
        <v>3.7701628096388156</v>
      </c>
      <c r="N56" s="33">
        <f t="shared" si="15"/>
        <v>3.4112961684621772</v>
      </c>
      <c r="O56" s="33">
        <f t="shared" si="15"/>
        <v>3.3507979584175849</v>
      </c>
      <c r="P56" s="33">
        <f t="shared" si="15"/>
        <v>2.889225399631929</v>
      </c>
      <c r="Q56" s="33">
        <f t="shared" si="15"/>
        <v>2.5218984355868925</v>
      </c>
      <c r="R56" s="33">
        <f t="shared" si="15"/>
        <v>2.7971805189450865</v>
      </c>
      <c r="S56" s="33">
        <f t="shared" si="15"/>
        <v>2.9157879801897084</v>
      </c>
      <c r="T56" s="33">
        <f t="shared" si="15"/>
        <v>2.6248161348178067</v>
      </c>
      <c r="U56" s="33">
        <f t="shared" si="15"/>
        <v>4.0332026836889767</v>
      </c>
      <c r="V56" s="33">
        <f t="shared" si="15"/>
        <v>4.6610015057822123</v>
      </c>
      <c r="W56" s="33">
        <f t="shared" si="15"/>
        <v>5.3129445558422708</v>
      </c>
      <c r="X56" s="33">
        <f t="shared" si="15"/>
        <v>5.463106388270929</v>
      </c>
      <c r="Y56" s="33">
        <f t="shared" si="15"/>
        <v>4.0742660226376382</v>
      </c>
      <c r="Z56" s="33">
        <f t="shared" si="15"/>
        <v>4.0425061407592571</v>
      </c>
      <c r="AA56" s="33">
        <f t="shared" si="15"/>
        <v>3.7778022811885492</v>
      </c>
      <c r="AB56" s="33">
        <f t="shared" si="15"/>
        <v>3.5450267193575171</v>
      </c>
      <c r="AC56" s="33">
        <f t="shared" si="15"/>
        <v>3.4052617694972058</v>
      </c>
      <c r="AD56" s="33">
        <f t="shared" si="15"/>
        <v>3.5275419890288218</v>
      </c>
      <c r="AE56" s="33">
        <f t="shared" si="15"/>
        <v>3.6262567026122916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3.6708268203322039</v>
      </c>
      <c r="D58" s="94">
        <f>+'CO2'!D58+'abs CO2'!D58+'CH4'!D58*PCG!$C$5+N2O!D58*PCG!$C$6+HFC!D58+PFC!D58+'SF6'!D58</f>
        <v>4.9093288525682945</v>
      </c>
      <c r="E58" s="94">
        <f>+'CO2'!E58+'abs CO2'!E58+'CH4'!E58*PCG!$C$5+N2O!E58*PCG!$C$6+HFC!E58+PFC!E58+'SF6'!E58</f>
        <v>4.8601525197163067</v>
      </c>
      <c r="F58" s="94">
        <f>+'CO2'!F58+'abs CO2'!F58+'CH4'!F58*PCG!$C$5+N2O!F58*PCG!$C$6+HFC!F58+PFC!F58+'SF6'!F58</f>
        <v>4.9050216316384851</v>
      </c>
      <c r="G58" s="94">
        <f>+'CO2'!G58+'abs CO2'!G58+'CH4'!G58*PCG!$C$5+N2O!G58*PCG!$C$6+HFC!G58+PFC!G58+'SF6'!G58</f>
        <v>5.0373196249060941</v>
      </c>
      <c r="H58" s="94">
        <f>+'CO2'!H58+'abs CO2'!H58+'CH4'!H58*PCG!$C$5+N2O!H58*PCG!$C$6+HFC!H58+PFC!H58+'SF6'!H58</f>
        <v>4.8598333125021735</v>
      </c>
      <c r="I58" s="94">
        <f>+'CO2'!I58+'abs CO2'!I58+'CH4'!I58*PCG!$C$5+N2O!I58*PCG!$C$6+HFC!I58+PFC!I58+'SF6'!I58</f>
        <v>4.5842673931529232</v>
      </c>
      <c r="J58" s="94">
        <f>+'CO2'!J58+'abs CO2'!J58+'CH4'!J58*PCG!$C$5+N2O!J58*PCG!$C$6+HFC!J58+PFC!J58+'SF6'!J58</f>
        <v>4.2931269786785302</v>
      </c>
      <c r="K58" s="94">
        <f>+'CO2'!K58+'abs CO2'!K58+'CH4'!K58*PCG!$C$5+N2O!K58*PCG!$C$6+HFC!K58+PFC!K58+'SF6'!K58</f>
        <v>4.1519114163387671</v>
      </c>
      <c r="L58" s="94">
        <f>+'CO2'!L58+'abs CO2'!L58+'CH4'!L58*PCG!$C$5+N2O!L58*PCG!$C$6+HFC!L58+PFC!L58+'SF6'!L58</f>
        <v>3.9529098713317388</v>
      </c>
      <c r="M58" s="94">
        <f>+'CO2'!M58+'abs CO2'!M58+'CH4'!M58*PCG!$C$5+N2O!M58*PCG!$C$6+HFC!M58+PFC!M58+'SF6'!M58</f>
        <v>3.7701628096388156</v>
      </c>
      <c r="N58" s="94">
        <f>+'CO2'!N58+'abs CO2'!N58+'CH4'!N58*PCG!$C$5+N2O!N58*PCG!$C$6+HFC!N58+PFC!N58+'SF6'!N58</f>
        <v>3.4112961684621772</v>
      </c>
      <c r="O58" s="94">
        <f>+'CO2'!O58+'abs CO2'!O58+'CH4'!O58*PCG!$C$5+N2O!O58*PCG!$C$6+HFC!O58+PFC!O58+'SF6'!O58</f>
        <v>3.3507979584175849</v>
      </c>
      <c r="P58" s="94">
        <f>+'CO2'!P58+'abs CO2'!P58+'CH4'!P58*PCG!$C$5+N2O!P58*PCG!$C$6+HFC!P58+PFC!P58+'SF6'!P58</f>
        <v>2.889225399631929</v>
      </c>
      <c r="Q58" s="94">
        <f>+'CO2'!Q58+'abs CO2'!Q58+'CH4'!Q58*PCG!$C$5+N2O!Q58*PCG!$C$6+HFC!Q58+PFC!Q58+'SF6'!Q58</f>
        <v>2.5218984355868925</v>
      </c>
      <c r="R58" s="94">
        <f>+'CO2'!R58+'abs CO2'!R58+'CH4'!R58*PCG!$C$5+N2O!R58*PCG!$C$6+HFC!R58+PFC!R58+'SF6'!R58</f>
        <v>2.7971805189450865</v>
      </c>
      <c r="S58" s="94">
        <f>+'CO2'!S58+'abs CO2'!S58+'CH4'!S58*PCG!$C$5+N2O!S58*PCG!$C$6+HFC!S58+PFC!S58+'SF6'!S58</f>
        <v>2.9157879801897084</v>
      </c>
      <c r="T58" s="94">
        <f>+'CO2'!T58+'abs CO2'!T58+'CH4'!T58*PCG!$C$5+N2O!T58*PCG!$C$6+HFC!T58+PFC!T58+'SF6'!T58</f>
        <v>2.6248161348178067</v>
      </c>
      <c r="U58" s="94">
        <f>+'CO2'!U58+'abs CO2'!U58+'CH4'!U58*PCG!$C$5+N2O!U58*PCG!$C$6+HFC!U58+PFC!U58+'SF6'!U58</f>
        <v>3.3302211813064733</v>
      </c>
      <c r="V58" s="94">
        <f>+'CO2'!V58+'abs CO2'!V58+'CH4'!V58*PCG!$C$5+N2O!V58*PCG!$C$6+HFC!V58+PFC!V58+'SF6'!V58</f>
        <v>3.858212477180671</v>
      </c>
      <c r="W58" s="94">
        <f>+'CO2'!W58+'abs CO2'!W58+'CH4'!W58*PCG!$C$5+N2O!W58*PCG!$C$6+HFC!W58+PFC!W58+'SF6'!W58</f>
        <v>3.5154399432805716</v>
      </c>
      <c r="X58" s="94">
        <f>+'CO2'!X58+'abs CO2'!X58+'CH4'!X58*PCG!$C$5+N2O!X58*PCG!$C$6+HFC!X58+PFC!X58+'SF6'!X58</f>
        <v>3.8550709874295288</v>
      </c>
      <c r="Y58" s="94">
        <f>+'CO2'!Y58+'abs CO2'!Y58+'CH4'!Y58*PCG!$C$5+N2O!Y58*PCG!$C$6+HFC!Y58+PFC!Y58+'SF6'!Y58</f>
        <v>4.0742660226394376</v>
      </c>
      <c r="Z58" s="94">
        <f>+'CO2'!Z58+'abs CO2'!Z58+'CH4'!Z58*PCG!$C$5+N2O!Z58*PCG!$C$6+HFC!Z58+PFC!Z58+'SF6'!Z58</f>
        <v>4.0425061407592571</v>
      </c>
      <c r="AA58" s="94">
        <f>+'CO2'!AA58+'abs CO2'!AA58+'CH4'!AA58*PCG!$C$5+N2O!AA58*PCG!$C$6+HFC!AA58+PFC!AA58+'SF6'!AA58</f>
        <v>3.5227181457933257</v>
      </c>
      <c r="AB58" s="94">
        <f>+'CO2'!AB58+'abs CO2'!AB58+'CH4'!AB58*PCG!$C$5+N2O!AB58*PCG!$C$6+HFC!AB58+PFC!AB58+'SF6'!AB58</f>
        <v>3.5450267193575171</v>
      </c>
      <c r="AC58" s="94">
        <f>+'CO2'!AC58+'abs CO2'!AC58+'CH4'!AC58*PCG!$C$5+N2O!AC58*PCG!$C$6+HFC!AC58+PFC!AC58+'SF6'!AC58</f>
        <v>3.4052617694972058</v>
      </c>
      <c r="AD58" s="94">
        <f>+'CO2'!AD58+'abs CO2'!AD58+'CH4'!AD58*PCG!$C$5+N2O!AD58*PCG!$C$6+HFC!AD58+PFC!AD58+'SF6'!AD58</f>
        <v>3.5275419890288218</v>
      </c>
      <c r="AE58" s="94">
        <f>+'CO2'!AE58+'abs CO2'!AE58+'CH4'!AE58*PCG!$C$5+N2O!AE58*PCG!$C$6+HFC!AE58+PFC!AE58+'SF6'!AE58</f>
        <v>3.6262567026122916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1.714202122558927</v>
      </c>
      <c r="D59" s="94">
        <f>+'CO2'!D59+'abs CO2'!D59+'CH4'!D59*PCG!$C$5+N2O!D59*PCG!$C$6+HFC!D59+PFC!D59+'SF6'!D59</f>
        <v>1.748749817230733</v>
      </c>
      <c r="E59" s="94">
        <f>+'CO2'!E59+'abs CO2'!E59+'CH4'!E59*PCG!$C$5+N2O!E59*PCG!$C$6+HFC!E59+PFC!E59+'SF6'!E59</f>
        <v>1.8545907934516033</v>
      </c>
      <c r="F59" s="94">
        <f>+'CO2'!F59+'abs CO2'!F59+'CH4'!F59*PCG!$C$5+N2O!F59*PCG!$C$6+HFC!F59+PFC!F59+'SF6'!F59</f>
        <v>1.4617030450392994</v>
      </c>
      <c r="G59" s="94">
        <f>+'CO2'!G59+'abs CO2'!G59+'CH4'!G59*PCG!$C$5+N2O!G59*PCG!$C$6+HFC!G59+PFC!G59+'SF6'!G59</f>
        <v>1.7109888393082009</v>
      </c>
      <c r="H59" s="94">
        <f>+'CO2'!H59+'abs CO2'!H59+'CH4'!H59*PCG!$C$5+N2O!H59*PCG!$C$6+HFC!H59+PFC!H59+'SF6'!H59</f>
        <v>1.1007121890020781</v>
      </c>
      <c r="I59" s="94">
        <f>+'CO2'!I59+'abs CO2'!I59+'CH4'!I59*PCG!$C$5+N2O!I59*PCG!$C$6+HFC!I59+PFC!I59+'SF6'!I59</f>
        <v>0.38152526728519215</v>
      </c>
      <c r="J59" s="94">
        <f>+'CO2'!J59+'abs CO2'!J59+'CH4'!J59*PCG!$C$5+N2O!J59*PCG!$C$6+HFC!J59+PFC!J59+'SF6'!J59</f>
        <v>0.1692288696031051</v>
      </c>
      <c r="K59" s="94">
        <f>+'CO2'!K59+'abs CO2'!K59+'CH4'!K59*PCG!$C$5+N2O!K59*PCG!$C$6+HFC!K59+PFC!K59+'SF6'!K59</f>
        <v>4.7261555420759375E-2</v>
      </c>
      <c r="L59" s="94">
        <f>+'CO2'!L59+'abs CO2'!L59+'CH4'!L59*PCG!$C$5+N2O!L59*PCG!$C$6+HFC!L59+PFC!L59+'SF6'!L59</f>
        <v>7.7069625164717E-3</v>
      </c>
      <c r="M59" s="94">
        <f>+'CO2'!M59+'abs CO2'!M59+'CH4'!M59*PCG!$C$5+N2O!M59*PCG!$C$6+HFC!M59+PFC!M59+'SF6'!M59</f>
        <v>0</v>
      </c>
      <c r="N59" s="94">
        <f>+'CO2'!N59+'abs CO2'!N59+'CH4'!N59*PCG!$C$5+N2O!N59*PCG!$C$6+HFC!N59+PFC!N59+'SF6'!N59</f>
        <v>0</v>
      </c>
      <c r="O59" s="94">
        <f>+'CO2'!O59+'abs CO2'!O59+'CH4'!O59*PCG!$C$5+N2O!O59*PCG!$C$6+HFC!O59+PFC!O59+'SF6'!O59</f>
        <v>0</v>
      </c>
      <c r="P59" s="94">
        <f>+'CO2'!P59+'abs CO2'!P59+'CH4'!P59*PCG!$C$5+N2O!P59*PCG!$C$6+HFC!P59+PFC!P59+'SF6'!P59</f>
        <v>0</v>
      </c>
      <c r="Q59" s="94">
        <f>+'CO2'!Q59+'abs CO2'!Q59+'CH4'!Q59*PCG!$C$5+N2O!Q59*PCG!$C$6+HFC!Q59+PFC!Q59+'SF6'!Q59</f>
        <v>0</v>
      </c>
      <c r="R59" s="94">
        <f>+'CO2'!R59+'abs CO2'!R59+'CH4'!R59*PCG!$C$5+N2O!R59*PCG!$C$6+HFC!R59+PFC!R59+'SF6'!R59</f>
        <v>0</v>
      </c>
      <c r="S59" s="94">
        <f>+'CO2'!S59+'abs CO2'!S59+'CH4'!S59*PCG!$C$5+N2O!S59*PCG!$C$6+HFC!S59+PFC!S59+'SF6'!S59</f>
        <v>0</v>
      </c>
      <c r="T59" s="94">
        <f>+'CO2'!T59+'abs CO2'!T59+'CH4'!T59*PCG!$C$5+N2O!T59*PCG!$C$6+HFC!T59+PFC!T59+'SF6'!T59</f>
        <v>0</v>
      </c>
      <c r="U59" s="94">
        <f>+'CO2'!U59+'abs CO2'!U59+'CH4'!U59*PCG!$C$5+N2O!U59*PCG!$C$6+HFC!U59+PFC!U59+'SF6'!U59</f>
        <v>0.70298150238250379</v>
      </c>
      <c r="V59" s="94">
        <f>+'CO2'!V59+'abs CO2'!V59+'CH4'!V59*PCG!$C$5+N2O!V59*PCG!$C$6+HFC!V59+PFC!V59+'SF6'!V59</f>
        <v>0.80278902860154122</v>
      </c>
      <c r="W59" s="94">
        <f>+'CO2'!W59+'abs CO2'!W59+'CH4'!W59*PCG!$C$5+N2O!W59*PCG!$C$6+HFC!W59+PFC!W59+'SF6'!W59</f>
        <v>1.7975046125616989</v>
      </c>
      <c r="X59" s="94">
        <f>+'CO2'!X59+'abs CO2'!X59+'CH4'!X59*PCG!$C$5+N2O!X59*PCG!$C$6+HFC!X59+PFC!X59+'SF6'!X59</f>
        <v>1.6080354008414004</v>
      </c>
      <c r="Y59" s="94">
        <f>+'CO2'!Y59+'abs CO2'!Y59+'CH4'!Y59*PCG!$C$5+N2O!Y59*PCG!$C$6+HFC!Y59+PFC!Y59+'SF6'!Y59</f>
        <v>-1.799433005885403E-12</v>
      </c>
      <c r="Z59" s="94">
        <f>+'CO2'!Z59+'abs CO2'!Z59+'CH4'!Z59*PCG!$C$5+N2O!Z59*PCG!$C$6+HFC!Z59+PFC!Z59+'SF6'!Z59</f>
        <v>0</v>
      </c>
      <c r="AA59" s="94">
        <f>+'CO2'!AA59+'abs CO2'!AA59+'CH4'!AA59*PCG!$C$5+N2O!AA59*PCG!$C$6+HFC!AA59+PFC!AA59+'SF6'!AA59</f>
        <v>0.25508413539522379</v>
      </c>
      <c r="AB59" s="94">
        <f>+'CO2'!AB59+'abs CO2'!AB59+'CH4'!AB59*PCG!$C$5+N2O!AB59*PCG!$C$6+HFC!AB59+PFC!AB59+'SF6'!AB59</f>
        <v>0</v>
      </c>
      <c r="AC59" s="94">
        <f>+'CO2'!AC59+'abs CO2'!AC59+'CH4'!AC59*PCG!$C$5+N2O!AC59*PCG!$C$6+HFC!AC59+PFC!AC59+'SF6'!AC59</f>
        <v>0</v>
      </c>
      <c r="AD59" s="94">
        <f>+'CO2'!AD59+'abs CO2'!AD59+'CH4'!AD59*PCG!$C$5+N2O!AD59*PCG!$C$6+HFC!AD59+PFC!AD59+'SF6'!AD59</f>
        <v>0</v>
      </c>
      <c r="AE59" s="94">
        <f>+'CO2'!AE59+'abs CO2'!AE59+'CH4'!AE59*PCG!$C$5+N2O!AE59*PCG!$C$6+HFC!AE59+PFC!AE59+'SF6'!AE59</f>
        <v>0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8.6903568123788961</v>
      </c>
      <c r="X60" s="33">
        <f t="shared" si="16"/>
        <v>9.2127476293825232</v>
      </c>
      <c r="Y60" s="33">
        <f t="shared" si="16"/>
        <v>52.929957590474288</v>
      </c>
      <c r="Z60" s="33">
        <f t="shared" si="16"/>
        <v>65.36830535284939</v>
      </c>
      <c r="AA60" s="33">
        <f t="shared" si="16"/>
        <v>62.046611795895863</v>
      </c>
      <c r="AB60" s="33">
        <f t="shared" si="16"/>
        <v>54.587169277840012</v>
      </c>
      <c r="AC60" s="33">
        <f t="shared" si="16"/>
        <v>4.203370422888784</v>
      </c>
      <c r="AD60" s="33">
        <f t="shared" si="16"/>
        <v>5.0820084262818561</v>
      </c>
      <c r="AE60" s="33">
        <f t="shared" si="16"/>
        <v>1.9043589671077006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8.6903568123788961</v>
      </c>
      <c r="X62" s="33">
        <f t="shared" si="17"/>
        <v>9.2127476293825232</v>
      </c>
      <c r="Y62" s="33">
        <f t="shared" si="17"/>
        <v>52.929957590474288</v>
      </c>
      <c r="Z62" s="33">
        <f t="shared" si="17"/>
        <v>65.36830535284939</v>
      </c>
      <c r="AA62" s="33">
        <f t="shared" si="17"/>
        <v>62.046611795895863</v>
      </c>
      <c r="AB62" s="33">
        <f t="shared" si="17"/>
        <v>54.587169277840012</v>
      </c>
      <c r="AC62" s="33">
        <f t="shared" si="17"/>
        <v>4.203370422888784</v>
      </c>
      <c r="AD62" s="33">
        <f t="shared" si="17"/>
        <v>5.0820084262818561</v>
      </c>
      <c r="AE62" s="33">
        <f t="shared" si="17"/>
        <v>1.9043589671077006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8.6903568123788961</v>
      </c>
      <c r="X63" s="94">
        <f>+'CO2'!X63+'abs CO2'!X63+'CH4'!X63*PCG!$C$5+N2O!X63*PCG!$C$6+HFC!X63+PFC!X63+'SF6'!X63</f>
        <v>9.2127476293825232</v>
      </c>
      <c r="Y63" s="94">
        <f>+'CO2'!Y63+'abs CO2'!Y63+'CH4'!Y63*PCG!$C$5+N2O!Y63*PCG!$C$6+HFC!Y63+PFC!Y63+'SF6'!Y63</f>
        <v>52.929957590474288</v>
      </c>
      <c r="Z63" s="94">
        <f>+'CO2'!Z63+'abs CO2'!Z63+'CH4'!Z63*PCG!$C$5+N2O!Z63*PCG!$C$6+HFC!Z63+PFC!Z63+'SF6'!Z63</f>
        <v>65.36830535284939</v>
      </c>
      <c r="AA63" s="94">
        <f>+'CO2'!AA63+'abs CO2'!AA63+'CH4'!AA63*PCG!$C$5+N2O!AA63*PCG!$C$6+HFC!AA63+PFC!AA63+'SF6'!AA63</f>
        <v>62.046611795895863</v>
      </c>
      <c r="AB63" s="94">
        <f>+'CO2'!AB63+'abs CO2'!AB63+'CH4'!AB63*PCG!$C$5+N2O!AB63*PCG!$C$6+HFC!AB63+PFC!AB63+'SF6'!AB63</f>
        <v>54.587169277840012</v>
      </c>
      <c r="AC63" s="94">
        <f>+'CO2'!AC63+'abs CO2'!AC63+'CH4'!AC63*PCG!$C$5+N2O!AC63*PCG!$C$6+HFC!AC63+PFC!AC63+'SF6'!AC63</f>
        <v>4.203370422888784</v>
      </c>
      <c r="AD63" s="94">
        <f>+'CO2'!AD63+'abs CO2'!AD63+'CH4'!AD63*PCG!$C$5+N2O!AD63*PCG!$C$6+HFC!AD63+PFC!AD63+'SF6'!AD63</f>
        <v>5.0820084262818561</v>
      </c>
      <c r="AE63" s="94">
        <f>+'CO2'!AE63+'abs CO2'!AE63+'CH4'!AE63*PCG!$C$5+N2O!AE63*PCG!$C$6+HFC!AE63+PFC!AE63+'SF6'!AE63</f>
        <v>1.9043589671077006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86.474961156601367</v>
      </c>
      <c r="U67" s="33">
        <f t="shared" si="18"/>
        <v>36.157648665513349</v>
      </c>
      <c r="V67" s="33">
        <f t="shared" si="18"/>
        <v>53.290634390466785</v>
      </c>
      <c r="W67" s="33">
        <f t="shared" si="18"/>
        <v>127.33113080158692</v>
      </c>
      <c r="X67" s="33">
        <f t="shared" si="18"/>
        <v>138.5849650874236</v>
      </c>
      <c r="Y67" s="33">
        <f t="shared" si="18"/>
        <v>129.64933714283239</v>
      </c>
      <c r="Z67" s="33">
        <f t="shared" si="18"/>
        <v>140.00906429208638</v>
      </c>
      <c r="AA67" s="33">
        <f t="shared" si="18"/>
        <v>114.02972028603958</v>
      </c>
      <c r="AB67" s="33">
        <f t="shared" si="18"/>
        <v>128.83484260660018</v>
      </c>
      <c r="AC67" s="33">
        <f t="shared" si="18"/>
        <v>147.32867955861224</v>
      </c>
      <c r="AD67" s="33">
        <f t="shared" si="18"/>
        <v>132.84695001361078</v>
      </c>
      <c r="AE67" s="33">
        <f t="shared" si="18"/>
        <v>128.99267584810562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86.474961156601367</v>
      </c>
      <c r="U80" s="33">
        <f t="shared" si="23"/>
        <v>36.157648665513349</v>
      </c>
      <c r="V80" s="33">
        <f t="shared" si="23"/>
        <v>53.290634390466785</v>
      </c>
      <c r="W80" s="33">
        <f t="shared" si="23"/>
        <v>127.33113080158692</v>
      </c>
      <c r="X80" s="33">
        <f t="shared" si="23"/>
        <v>138.5849650874236</v>
      </c>
      <c r="Y80" s="33">
        <f t="shared" si="23"/>
        <v>129.64933714283239</v>
      </c>
      <c r="Z80" s="33">
        <f t="shared" si="23"/>
        <v>140.00906429208638</v>
      </c>
      <c r="AA80" s="33">
        <f t="shared" si="23"/>
        <v>114.02972028603958</v>
      </c>
      <c r="AB80" s="33">
        <f t="shared" si="23"/>
        <v>128.83484260660018</v>
      </c>
      <c r="AC80" s="33">
        <f t="shared" si="23"/>
        <v>147.32867955861224</v>
      </c>
      <c r="AD80" s="33">
        <f t="shared" si="23"/>
        <v>132.84695001361078</v>
      </c>
      <c r="AE80" s="33">
        <f t="shared" si="23"/>
        <v>128.99267584810562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86.474961156601367</v>
      </c>
      <c r="U91" s="33">
        <f t="shared" si="26"/>
        <v>36.157648665513349</v>
      </c>
      <c r="V91" s="33">
        <f t="shared" si="26"/>
        <v>53.290634390466785</v>
      </c>
      <c r="W91" s="33">
        <f t="shared" si="26"/>
        <v>127.33113080158692</v>
      </c>
      <c r="X91" s="33">
        <f t="shared" si="26"/>
        <v>138.5849650874236</v>
      </c>
      <c r="Y91" s="33">
        <f t="shared" si="26"/>
        <v>129.64933714283239</v>
      </c>
      <c r="Z91" s="33">
        <f t="shared" si="26"/>
        <v>140.00906429208638</v>
      </c>
      <c r="AA91" s="33">
        <f t="shared" si="26"/>
        <v>114.02972028603958</v>
      </c>
      <c r="AB91" s="33">
        <f t="shared" si="26"/>
        <v>128.83484260660018</v>
      </c>
      <c r="AC91" s="33">
        <f t="shared" si="26"/>
        <v>147.32867955861224</v>
      </c>
      <c r="AD91" s="33">
        <f t="shared" si="26"/>
        <v>132.84695001361078</v>
      </c>
      <c r="AE91" s="33">
        <f t="shared" si="26"/>
        <v>128.99267584810562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86.474961156601367</v>
      </c>
      <c r="U94" s="33">
        <f t="shared" si="27"/>
        <v>36.157648665513349</v>
      </c>
      <c r="V94" s="33">
        <f t="shared" si="27"/>
        <v>53.290634390466785</v>
      </c>
      <c r="W94" s="33">
        <f t="shared" si="27"/>
        <v>127.33113080158692</v>
      </c>
      <c r="X94" s="33">
        <f t="shared" si="27"/>
        <v>138.5849650874236</v>
      </c>
      <c r="Y94" s="33">
        <f t="shared" si="27"/>
        <v>129.64933714283239</v>
      </c>
      <c r="Z94" s="33">
        <f t="shared" si="27"/>
        <v>140.00906429208638</v>
      </c>
      <c r="AA94" s="33">
        <f t="shared" si="27"/>
        <v>114.02972028603958</v>
      </c>
      <c r="AB94" s="33">
        <f t="shared" si="27"/>
        <v>128.83484260660018</v>
      </c>
      <c r="AC94" s="33">
        <f t="shared" si="27"/>
        <v>147.32867955861224</v>
      </c>
      <c r="AD94" s="33">
        <f t="shared" si="27"/>
        <v>132.84695001361078</v>
      </c>
      <c r="AE94" s="33">
        <f t="shared" si="27"/>
        <v>128.99267584810562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86.474961156601367</v>
      </c>
      <c r="U99" s="94">
        <f>+'CO2'!U99+'abs CO2'!U99+'CH4'!U99*PCG!$C$5+N2O!U99*PCG!$C$6+HFC!U99+PFC!U99+'SF6'!U99</f>
        <v>36.157648665513349</v>
      </c>
      <c r="V99" s="94">
        <f>+'CO2'!V99+'abs CO2'!V99+'CH4'!V99*PCG!$C$5+N2O!V99*PCG!$C$6+HFC!V99+PFC!V99+'SF6'!V99</f>
        <v>53.290634390466785</v>
      </c>
      <c r="W99" s="94">
        <f>+'CO2'!W99+'abs CO2'!W99+'CH4'!W99*PCG!$C$5+N2O!W99*PCG!$C$6+HFC!W99+PFC!W99+'SF6'!W99</f>
        <v>127.33113080158692</v>
      </c>
      <c r="X99" s="94">
        <f>+'CO2'!X99+'abs CO2'!X99+'CH4'!X99*PCG!$C$5+N2O!X99*PCG!$C$6+HFC!X99+PFC!X99+'SF6'!X99</f>
        <v>138.5849650874236</v>
      </c>
      <c r="Y99" s="94">
        <f>+'CO2'!Y99+'abs CO2'!Y99+'CH4'!Y99*PCG!$C$5+N2O!Y99*PCG!$C$6+HFC!Y99+PFC!Y99+'SF6'!Y99</f>
        <v>129.64933714283239</v>
      </c>
      <c r="Z99" s="94">
        <f>+'CO2'!Z99+'abs CO2'!Z99+'CH4'!Z99*PCG!$C$5+N2O!Z99*PCG!$C$6+HFC!Z99+PFC!Z99+'SF6'!Z99</f>
        <v>140.00906429208638</v>
      </c>
      <c r="AA99" s="94">
        <f>+'CO2'!AA99+'abs CO2'!AA99+'CH4'!AA99*PCG!$C$5+N2O!AA99*PCG!$C$6+HFC!AA99+PFC!AA99+'SF6'!AA99</f>
        <v>114.02972028603958</v>
      </c>
      <c r="AB99" s="94">
        <f>+'CO2'!AB99+'abs CO2'!AB99+'CH4'!AB99*PCG!$C$5+N2O!AB99*PCG!$C$6+HFC!AB99+PFC!AB99+'SF6'!AB99</f>
        <v>128.83484260660018</v>
      </c>
      <c r="AC99" s="94">
        <f>+'CO2'!AC99+'abs CO2'!AC99+'CH4'!AC99*PCG!$C$5+N2O!AC99*PCG!$C$6+HFC!AC99+PFC!AC99+'SF6'!AC99</f>
        <v>147.32867955861224</v>
      </c>
      <c r="AD99" s="94">
        <f>+'CO2'!AD99+'abs CO2'!AD99+'CH4'!AD99*PCG!$C$5+N2O!AD99*PCG!$C$6+HFC!AD99+PFC!AD99+'SF6'!AD99</f>
        <v>132.84695001361078</v>
      </c>
      <c r="AE99" s="94">
        <f>+'CO2'!AE99+'abs CO2'!AE99+'CH4'!AE99*PCG!$C$5+N2O!AE99*PCG!$C$6+HFC!AE99+PFC!AE99+'SF6'!AE99</f>
        <v>128.99267584810562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275.39302248093838</v>
      </c>
      <c r="D111" s="32">
        <f t="shared" ref="D111:AE111" si="31">+D112+D122+D141+D149+D154+D160+D173+D187</f>
        <v>315.46448547574988</v>
      </c>
      <c r="E111" s="32">
        <f t="shared" si="31"/>
        <v>341.88858497830057</v>
      </c>
      <c r="F111" s="32">
        <f t="shared" si="31"/>
        <v>351.56755842737539</v>
      </c>
      <c r="G111" s="32">
        <f t="shared" si="31"/>
        <v>376.71273996066321</v>
      </c>
      <c r="H111" s="32">
        <f t="shared" si="31"/>
        <v>414.11239130901151</v>
      </c>
      <c r="I111" s="32">
        <f t="shared" si="31"/>
        <v>410.27521231043465</v>
      </c>
      <c r="J111" s="32">
        <f t="shared" si="31"/>
        <v>442.64594804941044</v>
      </c>
      <c r="K111" s="32">
        <f t="shared" si="31"/>
        <v>502.72000430149859</v>
      </c>
      <c r="L111" s="32">
        <f t="shared" si="31"/>
        <v>437.09604848925096</v>
      </c>
      <c r="M111" s="32">
        <f t="shared" si="31"/>
        <v>473.95405813823021</v>
      </c>
      <c r="N111" s="32">
        <f t="shared" si="31"/>
        <v>488.272243512356</v>
      </c>
      <c r="O111" s="32">
        <f t="shared" si="31"/>
        <v>509.60021817363679</v>
      </c>
      <c r="P111" s="32">
        <f t="shared" si="31"/>
        <v>532.81237798319671</v>
      </c>
      <c r="Q111" s="32">
        <f t="shared" si="31"/>
        <v>571.67292273046689</v>
      </c>
      <c r="R111" s="32">
        <f t="shared" si="31"/>
        <v>610.09952567299956</v>
      </c>
      <c r="S111" s="32">
        <f t="shared" si="31"/>
        <v>633.217323199014</v>
      </c>
      <c r="T111" s="32">
        <f t="shared" si="31"/>
        <v>717.83536477943812</v>
      </c>
      <c r="U111" s="32">
        <f t="shared" si="31"/>
        <v>758.07047758699844</v>
      </c>
      <c r="V111" s="32">
        <f t="shared" si="31"/>
        <v>752.50358608284057</v>
      </c>
      <c r="W111" s="32">
        <f t="shared" si="31"/>
        <v>796.08025754781534</v>
      </c>
      <c r="X111" s="32">
        <f t="shared" si="31"/>
        <v>873.08906033743369</v>
      </c>
      <c r="Y111" s="32">
        <f t="shared" si="31"/>
        <v>951.06217157113542</v>
      </c>
      <c r="Z111" s="32">
        <f t="shared" si="31"/>
        <v>1020.4579424941298</v>
      </c>
      <c r="AA111" s="32">
        <f t="shared" si="31"/>
        <v>1085.0303989849765</v>
      </c>
      <c r="AB111" s="32">
        <f t="shared" si="31"/>
        <v>887.28147650772996</v>
      </c>
      <c r="AC111" s="32">
        <f t="shared" si="31"/>
        <v>1330.0345328929118</v>
      </c>
      <c r="AD111" s="32">
        <f t="shared" si="31"/>
        <v>1380.7624734215483</v>
      </c>
      <c r="AE111" s="32">
        <f t="shared" si="31"/>
        <v>1387.1526794085637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248.00734133417362</v>
      </c>
      <c r="D112" s="33">
        <f t="shared" ref="D112:AE112" si="32">+D113+D114+D115+D116+D121</f>
        <v>287.64668679068683</v>
      </c>
      <c r="E112" s="33">
        <f t="shared" si="32"/>
        <v>313.35770272040247</v>
      </c>
      <c r="F112" s="33">
        <f t="shared" si="32"/>
        <v>325.28037931832847</v>
      </c>
      <c r="G112" s="33">
        <f t="shared" si="32"/>
        <v>344.73583309163064</v>
      </c>
      <c r="H112" s="33">
        <f t="shared" si="32"/>
        <v>375.05632385047119</v>
      </c>
      <c r="I112" s="33">
        <f t="shared" si="32"/>
        <v>366.77112649928586</v>
      </c>
      <c r="J112" s="33">
        <f t="shared" si="32"/>
        <v>383.07282327496932</v>
      </c>
      <c r="K112" s="33">
        <f t="shared" si="32"/>
        <v>441.91665437543156</v>
      </c>
      <c r="L112" s="33">
        <f t="shared" si="32"/>
        <v>369.03978814383987</v>
      </c>
      <c r="M112" s="33">
        <f t="shared" si="32"/>
        <v>383.47728145015594</v>
      </c>
      <c r="N112" s="33">
        <f t="shared" si="32"/>
        <v>384.00087793830249</v>
      </c>
      <c r="O112" s="33">
        <f t="shared" si="32"/>
        <v>398.6584387204374</v>
      </c>
      <c r="P112" s="33">
        <f t="shared" si="32"/>
        <v>401.14629381462521</v>
      </c>
      <c r="Q112" s="33">
        <f t="shared" si="32"/>
        <v>422.02687198878812</v>
      </c>
      <c r="R112" s="33">
        <f t="shared" si="32"/>
        <v>437.45281084221051</v>
      </c>
      <c r="S112" s="33">
        <f t="shared" si="32"/>
        <v>427.98512578702184</v>
      </c>
      <c r="T112" s="33">
        <f t="shared" si="32"/>
        <v>470.06981217748216</v>
      </c>
      <c r="U112" s="33">
        <f t="shared" si="32"/>
        <v>453.28226019996038</v>
      </c>
      <c r="V112" s="33">
        <f t="shared" si="32"/>
        <v>399.41301519759406</v>
      </c>
      <c r="W112" s="33">
        <f t="shared" si="32"/>
        <v>383.02100102237762</v>
      </c>
      <c r="X112" s="33">
        <f t="shared" si="32"/>
        <v>385.72899808860234</v>
      </c>
      <c r="Y112" s="33">
        <f t="shared" si="32"/>
        <v>385.50187438103558</v>
      </c>
      <c r="Z112" s="33">
        <f t="shared" si="32"/>
        <v>390.35242057453172</v>
      </c>
      <c r="AA112" s="33">
        <f t="shared" si="32"/>
        <v>374.57069247673053</v>
      </c>
      <c r="AB112" s="33">
        <f t="shared" si="32"/>
        <v>116.35638409687455</v>
      </c>
      <c r="AC112" s="33">
        <f t="shared" si="32"/>
        <v>471.73201221537931</v>
      </c>
      <c r="AD112" s="33">
        <f t="shared" si="32"/>
        <v>399.46578262218424</v>
      </c>
      <c r="AE112" s="33">
        <f t="shared" si="32"/>
        <v>298.68952464971471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180.5759890322766</v>
      </c>
      <c r="D113" s="94">
        <f>+'CO2'!D113+'abs CO2'!D113+'CH4'!D113*PCG!$C$5+N2O!D113*PCG!$C$6+HFC!D113+PFC!D113+'SF6'!D113</f>
        <v>211.78120616957597</v>
      </c>
      <c r="E113" s="94">
        <f>+'CO2'!E113+'abs CO2'!E113+'CH4'!E113*PCG!$C$5+N2O!E113*PCG!$C$6+HFC!E113+PFC!E113+'SF6'!E113</f>
        <v>232.57687682352775</v>
      </c>
      <c r="F113" s="94">
        <f>+'CO2'!F113+'abs CO2'!F113+'CH4'!F113*PCG!$C$5+N2O!F113*PCG!$C$6+HFC!F113+PFC!F113+'SF6'!F113</f>
        <v>235.62124238213983</v>
      </c>
      <c r="G113" s="94">
        <f>+'CO2'!G113+'abs CO2'!G113+'CH4'!G113*PCG!$C$5+N2O!G113*PCG!$C$6+HFC!G113+PFC!G113+'SF6'!G113</f>
        <v>256.22865072582817</v>
      </c>
      <c r="H113" s="94">
        <f>+'CO2'!H113+'abs CO2'!H113+'CH4'!H113*PCG!$C$5+N2O!H113*PCG!$C$6+HFC!H113+PFC!H113+'SF6'!H113</f>
        <v>271.70650603878909</v>
      </c>
      <c r="I113" s="94">
        <f>+'CO2'!I113+'abs CO2'!I113+'CH4'!I113*PCG!$C$5+N2O!I113*PCG!$C$6+HFC!I113+PFC!I113+'SF6'!I113</f>
        <v>263.3216451943631</v>
      </c>
      <c r="J113" s="94">
        <f>+'CO2'!J113+'abs CO2'!J113+'CH4'!J113*PCG!$C$5+N2O!J113*PCG!$C$6+HFC!J113+PFC!J113+'SF6'!J113</f>
        <v>259.14335426768037</v>
      </c>
      <c r="K113" s="94">
        <f>+'CO2'!K113+'abs CO2'!K113+'CH4'!K113*PCG!$C$5+N2O!K113*PCG!$C$6+HFC!K113+PFC!K113+'SF6'!K113</f>
        <v>309.77212793122118</v>
      </c>
      <c r="L113" s="94">
        <f>+'CO2'!L113+'abs CO2'!L113+'CH4'!L113*PCG!$C$5+N2O!L113*PCG!$C$6+HFC!L113+PFC!L113+'SF6'!L113</f>
        <v>260.4791866077731</v>
      </c>
      <c r="M113" s="94">
        <f>+'CO2'!M113+'abs CO2'!M113+'CH4'!M113*PCG!$C$5+N2O!M113*PCG!$C$6+HFC!M113+PFC!M113+'SF6'!M113</f>
        <v>276.80750404507268</v>
      </c>
      <c r="N113" s="94">
        <f>+'CO2'!N113+'abs CO2'!N113+'CH4'!N113*PCG!$C$5+N2O!N113*PCG!$C$6+HFC!N113+PFC!N113+'SF6'!N113</f>
        <v>277.56935686364159</v>
      </c>
      <c r="O113" s="94">
        <f>+'CO2'!O113+'abs CO2'!O113+'CH4'!O113*PCG!$C$5+N2O!O113*PCG!$C$6+HFC!O113+PFC!O113+'SF6'!O113</f>
        <v>295.6333260482528</v>
      </c>
      <c r="P113" s="94">
        <f>+'CO2'!P113+'abs CO2'!P113+'CH4'!P113*PCG!$C$5+N2O!P113*PCG!$C$6+HFC!P113+PFC!P113+'SF6'!P113</f>
        <v>304.99521941205319</v>
      </c>
      <c r="Q113" s="94">
        <f>+'CO2'!Q113+'abs CO2'!Q113+'CH4'!Q113*PCG!$C$5+N2O!Q113*PCG!$C$6+HFC!Q113+PFC!Q113+'SF6'!Q113</f>
        <v>326.95959471573821</v>
      </c>
      <c r="R113" s="94">
        <f>+'CO2'!R113+'abs CO2'!R113+'CH4'!R113*PCG!$C$5+N2O!R113*PCG!$C$6+HFC!R113+PFC!R113+'SF6'!R113</f>
        <v>315.57996071901056</v>
      </c>
      <c r="S113" s="94">
        <f>+'CO2'!S113+'abs CO2'!S113+'CH4'!S113*PCG!$C$5+N2O!S113*PCG!$C$6+HFC!S113+PFC!S113+'SF6'!S113</f>
        <v>333.32492573512184</v>
      </c>
      <c r="T113" s="94">
        <f>+'CO2'!T113+'abs CO2'!T113+'CH4'!T113*PCG!$C$5+N2O!T113*PCG!$C$6+HFC!T113+PFC!T113+'SF6'!T113</f>
        <v>336.73589248828216</v>
      </c>
      <c r="U113" s="94">
        <f>+'CO2'!U113+'abs CO2'!U113+'CH4'!U113*PCG!$C$5+N2O!U113*PCG!$C$6+HFC!U113+PFC!U113+'SF6'!U113</f>
        <v>344.95718782050034</v>
      </c>
      <c r="V113" s="94">
        <f>+'CO2'!V113+'abs CO2'!V113+'CH4'!V113*PCG!$C$5+N2O!V113*PCG!$C$6+HFC!V113+PFC!V113+'SF6'!V113</f>
        <v>307.33287731289045</v>
      </c>
      <c r="W113" s="94">
        <f>+'CO2'!W113+'abs CO2'!W113+'CH4'!W113*PCG!$C$5+N2O!W113*PCG!$C$6+HFC!W113+PFC!W113+'SF6'!W113</f>
        <v>289.83720558876053</v>
      </c>
      <c r="X113" s="94">
        <f>+'CO2'!X113+'abs CO2'!X113+'CH4'!X113*PCG!$C$5+N2O!X113*PCG!$C$6+HFC!X113+PFC!X113+'SF6'!X113</f>
        <v>288.88383611909865</v>
      </c>
      <c r="Y113" s="94">
        <f>+'CO2'!Y113+'abs CO2'!Y113+'CH4'!Y113*PCG!$C$5+N2O!Y113*PCG!$C$6+HFC!Y113+PFC!Y113+'SF6'!Y113</f>
        <v>294.38378997367465</v>
      </c>
      <c r="Z113" s="94">
        <f>+'CO2'!Z113+'abs CO2'!Z113+'CH4'!Z113*PCG!$C$5+N2O!Z113*PCG!$C$6+HFC!Z113+PFC!Z113+'SF6'!Z113</f>
        <v>287.6443523485317</v>
      </c>
      <c r="AA113" s="94">
        <f>+'CO2'!AA113+'abs CO2'!AA113+'CH4'!AA113*PCG!$C$5+N2O!AA113*PCG!$C$6+HFC!AA113+PFC!AA113+'SF6'!AA113</f>
        <v>275.80300946368055</v>
      </c>
      <c r="AB113" s="94">
        <f>+'CO2'!AB113+'abs CO2'!AB113+'CH4'!AB113*PCG!$C$5+N2O!AB113*PCG!$C$6+HFC!AB113+PFC!AB113+'SF6'!AB113</f>
        <v>19.009486701074561</v>
      </c>
      <c r="AC113" s="94">
        <f>+'CO2'!AC113+'abs CO2'!AC113+'CH4'!AC113*PCG!$C$5+N2O!AC113*PCG!$C$6+HFC!AC113+PFC!AC113+'SF6'!AC113</f>
        <v>360.42297360072939</v>
      </c>
      <c r="AD113" s="94">
        <f>+'CO2'!AD113+'abs CO2'!AD113+'CH4'!AD113*PCG!$C$5+N2O!AD113*PCG!$C$6+HFC!AD113+PFC!AD113+'SF6'!AD113</f>
        <v>284.11356017455603</v>
      </c>
      <c r="AE113" s="94">
        <f>+'CO2'!AE113+'abs CO2'!AE113+'CH4'!AE113*PCG!$C$5+N2O!AE113*PCG!$C$6+HFC!AE113+PFC!AE113+'SF6'!AE113</f>
        <v>181.87220214439628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58.740582275550011</v>
      </c>
      <c r="D114" s="94">
        <f>+'CO2'!D114+'abs CO2'!D114+'CH4'!D114*PCG!$C$5+N2O!D114*PCG!$C$6+HFC!D114+PFC!D114+'SF6'!D114</f>
        <v>65.314043825999988</v>
      </c>
      <c r="E114" s="94">
        <f>+'CO2'!E114+'abs CO2'!E114+'CH4'!E114*PCG!$C$5+N2O!E114*PCG!$C$6+HFC!E114+PFC!E114+'SF6'!E114</f>
        <v>68.368722333000008</v>
      </c>
      <c r="F114" s="94">
        <f>+'CO2'!F114+'abs CO2'!F114+'CH4'!F114*PCG!$C$5+N2O!F114*PCG!$C$6+HFC!F114+PFC!F114+'SF6'!F114</f>
        <v>75.386366603550002</v>
      </c>
      <c r="G114" s="94">
        <f>+'CO2'!G114+'abs CO2'!G114+'CH4'!G114*PCG!$C$5+N2O!G114*PCG!$C$6+HFC!G114+PFC!G114+'SF6'!G114</f>
        <v>72.3737452644</v>
      </c>
      <c r="H114" s="94">
        <f>+'CO2'!H114+'abs CO2'!H114+'CH4'!H114*PCG!$C$5+N2O!H114*PCG!$C$6+HFC!H114+PFC!H114+'SF6'!H114</f>
        <v>85.371623665199991</v>
      </c>
      <c r="I114" s="94">
        <f>+'CO2'!I114+'abs CO2'!I114+'CH4'!I114*PCG!$C$5+N2O!I114*PCG!$C$6+HFC!I114+PFC!I114+'SF6'!I114</f>
        <v>79.420165491899994</v>
      </c>
      <c r="J114" s="94">
        <f>+'CO2'!J114+'abs CO2'!J114+'CH4'!J114*PCG!$C$5+N2O!J114*PCG!$C$6+HFC!J114+PFC!J114+'SF6'!J114</f>
        <v>93.482754299850001</v>
      </c>
      <c r="K114" s="94">
        <f>+'CO2'!K114+'abs CO2'!K114+'CH4'!K114*PCG!$C$5+N2O!K114*PCG!$C$6+HFC!K114+PFC!K114+'SF6'!K114</f>
        <v>100.13221389045</v>
      </c>
      <c r="L114" s="94">
        <f>+'CO2'!L114+'abs CO2'!L114+'CH4'!L114*PCG!$C$5+N2O!L114*PCG!$C$6+HFC!L114+PFC!L114+'SF6'!L114</f>
        <v>76.224558580349992</v>
      </c>
      <c r="M114" s="94">
        <f>+'CO2'!M114+'abs CO2'!M114+'CH4'!M114*PCG!$C$5+N2O!M114*PCG!$C$6+HFC!M114+PFC!M114+'SF6'!M114</f>
        <v>68.651316987149997</v>
      </c>
      <c r="N114" s="94">
        <f>+'CO2'!N114+'abs CO2'!N114+'CH4'!N114*PCG!$C$5+N2O!N114*PCG!$C$6+HFC!N114+PFC!N114+'SF6'!N114</f>
        <v>69.716765239349996</v>
      </c>
      <c r="O114" s="94">
        <f>+'CO2'!O114+'abs CO2'!O114+'CH4'!O114*PCG!$C$5+N2O!O114*PCG!$C$6+HFC!O114+PFC!O114+'SF6'!O114</f>
        <v>63.139614463649991</v>
      </c>
      <c r="P114" s="94">
        <f>+'CO2'!P114+'abs CO2'!P114+'CH4'!P114*PCG!$C$5+N2O!P114*PCG!$C$6+HFC!P114+PFC!P114+'SF6'!P114</f>
        <v>53.647237895400004</v>
      </c>
      <c r="Q114" s="94">
        <f>+'CO2'!Q114+'abs CO2'!Q114+'CH4'!Q114*PCG!$C$5+N2O!Q114*PCG!$C$6+HFC!Q114+PFC!Q114+'SF6'!Q114</f>
        <v>47.101076611800003</v>
      </c>
      <c r="R114" s="94">
        <f>+'CO2'!R114+'abs CO2'!R114+'CH4'!R114*PCG!$C$5+N2O!R114*PCG!$C$6+HFC!R114+PFC!R114+'SF6'!R114</f>
        <v>72.946313023199991</v>
      </c>
      <c r="S114" s="94">
        <f>+'CO2'!S114+'abs CO2'!S114+'CH4'!S114*PCG!$C$5+N2O!S114*PCG!$C$6+HFC!S114+PFC!S114+'SF6'!S114</f>
        <v>40.461946851899995</v>
      </c>
      <c r="T114" s="94">
        <f>+'CO2'!T114+'abs CO2'!T114+'CH4'!T114*PCG!$C$5+N2O!T114*PCG!$C$6+HFC!T114+PFC!T114+'SF6'!T114</f>
        <v>60.6390575892</v>
      </c>
      <c r="U114" s="94">
        <f>+'CO2'!U114+'abs CO2'!U114+'CH4'!U114*PCG!$C$5+N2O!U114*PCG!$C$6+HFC!U114+PFC!U114+'SF6'!U114</f>
        <v>51.786392679300008</v>
      </c>
      <c r="V114" s="94">
        <f>+'CO2'!V114+'abs CO2'!V114+'CH4'!V114*PCG!$C$5+N2O!V114*PCG!$C$6+HFC!V114+PFC!V114+'SF6'!V114</f>
        <v>47.500250783849999</v>
      </c>
      <c r="W114" s="94">
        <f>+'CO2'!W114+'abs CO2'!W114+'CH4'!W114*PCG!$C$5+N2O!W114*PCG!$C$6+HFC!W114+PFC!W114+'SF6'!W114</f>
        <v>45.986930586300005</v>
      </c>
      <c r="X114" s="94">
        <f>+'CO2'!X114+'abs CO2'!X114+'CH4'!X114*PCG!$C$5+N2O!X114*PCG!$C$6+HFC!X114+PFC!X114+'SF6'!X114</f>
        <v>49.297641325650005</v>
      </c>
      <c r="Y114" s="94">
        <f>+'CO2'!Y114+'abs CO2'!Y114+'CH4'!Y114*PCG!$C$5+N2O!Y114*PCG!$C$6+HFC!Y114+PFC!Y114+'SF6'!Y114</f>
        <v>45.891010729800001</v>
      </c>
      <c r="Z114" s="94">
        <f>+'CO2'!Z114+'abs CO2'!Z114+'CH4'!Z114*PCG!$C$5+N2O!Z114*PCG!$C$6+HFC!Z114+PFC!Z114+'SF6'!Z114</f>
        <v>57.788024316000005</v>
      </c>
      <c r="AA114" s="94">
        <f>+'CO2'!AA114+'abs CO2'!AA114+'CH4'!AA114*PCG!$C$5+N2O!AA114*PCG!$C$6+HFC!AA114+PFC!AA114+'SF6'!AA114</f>
        <v>53.538774673049993</v>
      </c>
      <c r="AB114" s="94">
        <f>+'CO2'!AB114+'abs CO2'!AB114+'CH4'!AB114*PCG!$C$5+N2O!AB114*PCG!$C$6+HFC!AB114+PFC!AB114+'SF6'!AB114</f>
        <v>54.656609923799991</v>
      </c>
      <c r="AC114" s="94">
        <f>+'CO2'!AC114+'abs CO2'!AC114+'CH4'!AC114*PCG!$C$5+N2O!AC114*PCG!$C$6+HFC!AC114+PFC!AC114+'SF6'!AC114</f>
        <v>66.017210158649988</v>
      </c>
      <c r="AD114" s="94">
        <f>+'CO2'!AD114+'abs CO2'!AD114+'CH4'!AD114*PCG!$C$5+N2O!AD114*PCG!$C$6+HFC!AD114+PFC!AD114+'SF6'!AD114</f>
        <v>66.159472463628205</v>
      </c>
      <c r="AE114" s="94">
        <f>+'CO2'!AE114+'abs CO2'!AE114+'CH4'!AE114*PCG!$C$5+N2O!AE114*PCG!$C$6+HFC!AE114+PFC!AE114+'SF6'!AE114</f>
        <v>66.159560105318405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8.6907700263469891</v>
      </c>
      <c r="D115" s="94">
        <f>+'CO2'!D115+'abs CO2'!D115+'CH4'!D115*PCG!$C$5+N2O!D115*PCG!$C$6+HFC!D115+PFC!D115+'SF6'!D115</f>
        <v>10.551436795110861</v>
      </c>
      <c r="E115" s="94">
        <f>+'CO2'!E115+'abs CO2'!E115+'CH4'!E115*PCG!$C$5+N2O!E115*PCG!$C$6+HFC!E115+PFC!E115+'SF6'!E115</f>
        <v>12.412103563874734</v>
      </c>
      <c r="F115" s="94">
        <f>+'CO2'!F115+'abs CO2'!F115+'CH4'!F115*PCG!$C$5+N2O!F115*PCG!$C$6+HFC!F115+PFC!F115+'SF6'!F115</f>
        <v>14.272770332638606</v>
      </c>
      <c r="G115" s="94">
        <f>+'CO2'!G115+'abs CO2'!G115+'CH4'!G115*PCG!$C$5+N2O!G115*PCG!$C$6+HFC!G115+PFC!G115+'SF6'!G115</f>
        <v>16.133437101402478</v>
      </c>
      <c r="H115" s="94">
        <f>+'CO2'!H115+'abs CO2'!H115+'CH4'!H115*PCG!$C$5+N2O!H115*PCG!$C$6+HFC!H115+PFC!H115+'SF6'!H115</f>
        <v>17.978194146482107</v>
      </c>
      <c r="I115" s="94">
        <f>+'CO2'!I115+'abs CO2'!I115+'CH4'!I115*PCG!$C$5+N2O!I115*PCG!$C$6+HFC!I115+PFC!I115+'SF6'!I115</f>
        <v>24.029315813022798</v>
      </c>
      <c r="J115" s="94">
        <f>+'CO2'!J115+'abs CO2'!J115+'CH4'!J115*PCG!$C$5+N2O!J115*PCG!$C$6+HFC!J115+PFC!J115+'SF6'!J115</f>
        <v>30.446714707438961</v>
      </c>
      <c r="K115" s="94">
        <f>+'CO2'!K115+'abs CO2'!K115+'CH4'!K115*PCG!$C$5+N2O!K115*PCG!$C$6+HFC!K115+PFC!K115+'SF6'!K115</f>
        <v>32.012312553760324</v>
      </c>
      <c r="L115" s="94">
        <f>+'CO2'!L115+'abs CO2'!L115+'CH4'!L115*PCG!$C$5+N2O!L115*PCG!$C$6+HFC!L115+PFC!L115+'SF6'!L115</f>
        <v>32.336042955716792</v>
      </c>
      <c r="M115" s="94">
        <f>+'CO2'!M115+'abs CO2'!M115+'CH4'!M115*PCG!$C$5+N2O!M115*PCG!$C$6+HFC!M115+PFC!M115+'SF6'!M115</f>
        <v>38.018460417933284</v>
      </c>
      <c r="N115" s="94">
        <f>+'CO2'!N115+'abs CO2'!N115+'CH4'!N115*PCG!$C$5+N2O!N115*PCG!$C$6+HFC!N115+PFC!N115+'SF6'!N115</f>
        <v>36.714755835310861</v>
      </c>
      <c r="O115" s="94">
        <f>+'CO2'!O115+'abs CO2'!O115+'CH4'!O115*PCG!$C$5+N2O!O115*PCG!$C$6+HFC!O115+PFC!O115+'SF6'!O115</f>
        <v>39.885498208534585</v>
      </c>
      <c r="P115" s="94">
        <f>+'CO2'!P115+'abs CO2'!P115+'CH4'!P115*PCG!$C$5+N2O!P115*PCG!$C$6+HFC!P115+PFC!P115+'SF6'!P115</f>
        <v>42.503836507172011</v>
      </c>
      <c r="Q115" s="94">
        <f>+'CO2'!Q115+'abs CO2'!Q115+'CH4'!Q115*PCG!$C$5+N2O!Q115*PCG!$C$6+HFC!Q115+PFC!Q115+'SF6'!Q115</f>
        <v>47.966200661249893</v>
      </c>
      <c r="R115" s="94">
        <f>+'CO2'!R115+'abs CO2'!R115+'CH4'!R115*PCG!$C$5+N2O!R115*PCG!$C$6+HFC!R115+PFC!R115+'SF6'!R115</f>
        <v>48.92653709999999</v>
      </c>
      <c r="S115" s="94">
        <f>+'CO2'!S115+'abs CO2'!S115+'CH4'!S115*PCG!$C$5+N2O!S115*PCG!$C$6+HFC!S115+PFC!S115+'SF6'!S115</f>
        <v>54.198253199999989</v>
      </c>
      <c r="T115" s="94">
        <f>+'CO2'!T115+'abs CO2'!T115+'CH4'!T115*PCG!$C$5+N2O!T115*PCG!$C$6+HFC!T115+PFC!T115+'SF6'!T115</f>
        <v>72.694862099999995</v>
      </c>
      <c r="U115" s="94">
        <f>+'CO2'!U115+'abs CO2'!U115+'CH4'!U115*PCG!$C$5+N2O!U115*PCG!$C$6+HFC!U115+PFC!U115+'SF6'!U115</f>
        <v>56.538679700159996</v>
      </c>
      <c r="V115" s="94">
        <f>+'CO2'!V115+'abs CO2'!V115+'CH4'!V115*PCG!$C$5+N2O!V115*PCG!$C$6+HFC!V115+PFC!V115+'SF6'!V115</f>
        <v>44.579887100853654</v>
      </c>
      <c r="W115" s="94">
        <f>+'CO2'!W115+'abs CO2'!W115+'CH4'!W115*PCG!$C$5+N2O!W115*PCG!$C$6+HFC!W115+PFC!W115+'SF6'!W115</f>
        <v>47.19686484731708</v>
      </c>
      <c r="X115" s="94">
        <f>+'CO2'!X115+'abs CO2'!X115+'CH4'!X115*PCG!$C$5+N2O!X115*PCG!$C$6+HFC!X115+PFC!X115+'SF6'!X115</f>
        <v>47.547520643853652</v>
      </c>
      <c r="Y115" s="94">
        <f>+'CO2'!Y115+'abs CO2'!Y115+'CH4'!Y115*PCG!$C$5+N2O!Y115*PCG!$C$6+HFC!Y115+PFC!Y115+'SF6'!Y115</f>
        <v>45.227073677560973</v>
      </c>
      <c r="Z115" s="94">
        <f>+'CO2'!Z115+'abs CO2'!Z115+'CH4'!Z115*PCG!$C$5+N2O!Z115*PCG!$C$6+HFC!Z115+PFC!Z115+'SF6'!Z115</f>
        <v>44.920043909999997</v>
      </c>
      <c r="AA115" s="94">
        <f>+'CO2'!AA115+'abs CO2'!AA115+'CH4'!AA115*PCG!$C$5+N2O!AA115*PCG!$C$6+HFC!AA115+PFC!AA115+'SF6'!AA115</f>
        <v>45.228908340000004</v>
      </c>
      <c r="AB115" s="94">
        <f>+'CO2'!AB115+'abs CO2'!AB115+'CH4'!AB115*PCG!$C$5+N2O!AB115*PCG!$C$6+HFC!AB115+PFC!AB115+'SF6'!AB115</f>
        <v>42.690287471999994</v>
      </c>
      <c r="AC115" s="94">
        <f>+'CO2'!AC115+'abs CO2'!AC115+'CH4'!AC115*PCG!$C$5+N2O!AC115*PCG!$C$6+HFC!AC115+PFC!AC115+'SF6'!AC115</f>
        <v>45.291828455999983</v>
      </c>
      <c r="AD115" s="94">
        <f>+'CO2'!AD115+'abs CO2'!AD115+'CH4'!AD115*PCG!$C$5+N2O!AD115*PCG!$C$6+HFC!AD115+PFC!AD115+'SF6'!AD115</f>
        <v>49.192749983999995</v>
      </c>
      <c r="AE115" s="94">
        <f>+'CO2'!AE115+'abs CO2'!AE115+'CH4'!AE115*PCG!$C$5+N2O!AE115*PCG!$C$6+HFC!AE115+PFC!AE115+'SF6'!AE115</f>
        <v>50.657762399999996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5.3365556506078331</v>
      </c>
      <c r="D141" s="33">
        <f t="shared" si="37"/>
        <v>6.4563263508920983</v>
      </c>
      <c r="E141" s="33">
        <f t="shared" si="37"/>
        <v>5.9595197547807466</v>
      </c>
      <c r="F141" s="33">
        <f t="shared" si="37"/>
        <v>3.0854466865532149</v>
      </c>
      <c r="G141" s="33">
        <f t="shared" si="37"/>
        <v>5.7787808397196807</v>
      </c>
      <c r="H141" s="33">
        <f t="shared" si="37"/>
        <v>9.0805658165142944</v>
      </c>
      <c r="I141" s="33">
        <f t="shared" si="37"/>
        <v>7.1255927435105715</v>
      </c>
      <c r="J141" s="33">
        <f t="shared" si="37"/>
        <v>5.3239577102748061</v>
      </c>
      <c r="K141" s="33">
        <f t="shared" si="37"/>
        <v>6.1551836153054733</v>
      </c>
      <c r="L141" s="33">
        <f t="shared" si="37"/>
        <v>4.5192165182339599</v>
      </c>
      <c r="M141" s="33">
        <f t="shared" si="37"/>
        <v>8.538805668263338</v>
      </c>
      <c r="N141" s="33">
        <f t="shared" si="37"/>
        <v>7.4966575565357161</v>
      </c>
      <c r="O141" s="33">
        <f t="shared" si="37"/>
        <v>8.8503599096569623</v>
      </c>
      <c r="P141" s="33">
        <f t="shared" si="37"/>
        <v>9.7101719595369715</v>
      </c>
      <c r="Q141" s="33">
        <f t="shared" si="37"/>
        <v>11.168936530937755</v>
      </c>
      <c r="R141" s="33">
        <f t="shared" si="37"/>
        <v>11.65952063611004</v>
      </c>
      <c r="S141" s="33">
        <f t="shared" si="37"/>
        <v>16.088182464508424</v>
      </c>
      <c r="T141" s="33">
        <f t="shared" si="37"/>
        <v>15.225111508183057</v>
      </c>
      <c r="U141" s="33">
        <f t="shared" si="37"/>
        <v>12.264967730171998</v>
      </c>
      <c r="V141" s="33">
        <f t="shared" si="37"/>
        <v>11.429008916035217</v>
      </c>
      <c r="W141" s="33">
        <f t="shared" si="37"/>
        <v>13.861396407451625</v>
      </c>
      <c r="X141" s="33">
        <f t="shared" si="37"/>
        <v>13.687594756007554</v>
      </c>
      <c r="Y141" s="33">
        <f t="shared" si="37"/>
        <v>16.998188610138769</v>
      </c>
      <c r="Z141" s="33">
        <f t="shared" si="37"/>
        <v>17.536612616189068</v>
      </c>
      <c r="AA141" s="33">
        <f t="shared" si="37"/>
        <v>12.978131709454628</v>
      </c>
      <c r="AB141" s="33">
        <f t="shared" si="37"/>
        <v>11.213861035663067</v>
      </c>
      <c r="AC141" s="33">
        <f t="shared" si="37"/>
        <v>10.662185839668995</v>
      </c>
      <c r="AD141" s="33">
        <f t="shared" si="37"/>
        <v>11.652933567781897</v>
      </c>
      <c r="AE141" s="33">
        <f t="shared" si="37"/>
        <v>12.404271960867462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1.0790625408005288</v>
      </c>
      <c r="F142" s="94">
        <f>+'CO2'!F142+'abs CO2'!F142+'CH4'!F142*PCG!$C$5+N2O!F142*PCG!$C$6+HFC!F142+PFC!F142+'SF6'!F142</f>
        <v>1.1654952524984115</v>
      </c>
      <c r="G142" s="94">
        <f>+'CO2'!G142+'abs CO2'!G142+'CH4'!G142*PCG!$C$5+N2O!G142*PCG!$C$6+HFC!G142+PFC!G142+'SF6'!G142</f>
        <v>1.8156672344387059</v>
      </c>
      <c r="H142" s="94">
        <f>+'CO2'!H142+'abs CO2'!H142+'CH4'!H142*PCG!$C$5+N2O!H142*PCG!$C$6+HFC!H142+PFC!H142+'SF6'!H142</f>
        <v>2.7620820432644297</v>
      </c>
      <c r="I142" s="94">
        <f>+'CO2'!I142+'abs CO2'!I142+'CH4'!I142*PCG!$C$5+N2O!I142*PCG!$C$6+HFC!I142+PFC!I142+'SF6'!I142</f>
        <v>2.1664160036436981</v>
      </c>
      <c r="J142" s="94">
        <f>+'CO2'!J142+'abs CO2'!J142+'CH4'!J142*PCG!$C$5+N2O!J142*PCG!$C$6+HFC!J142+PFC!J142+'SF6'!J142</f>
        <v>1.7252116732315892</v>
      </c>
      <c r="K142" s="94">
        <f>+'CO2'!K142+'abs CO2'!K142+'CH4'!K142*PCG!$C$5+N2O!K142*PCG!$C$6+HFC!K142+PFC!K142+'SF6'!K142</f>
        <v>2.584092951869021</v>
      </c>
      <c r="L142" s="94">
        <f>+'CO2'!L142+'abs CO2'!L142+'CH4'!L142*PCG!$C$5+N2O!L142*PCG!$C$6+HFC!L142+PFC!L142+'SF6'!L142</f>
        <v>4.5192165182339599</v>
      </c>
      <c r="M142" s="94">
        <f>+'CO2'!M142+'abs CO2'!M142+'CH4'!M142*PCG!$C$5+N2O!M142*PCG!$C$6+HFC!M142+PFC!M142+'SF6'!M142</f>
        <v>8.538805668263338</v>
      </c>
      <c r="N142" s="94">
        <f>+'CO2'!N142+'abs CO2'!N142+'CH4'!N142*PCG!$C$5+N2O!N142*PCG!$C$6+HFC!N142+PFC!N142+'SF6'!N142</f>
        <v>7.4966575565357161</v>
      </c>
      <c r="O142" s="94">
        <f>+'CO2'!O142+'abs CO2'!O142+'CH4'!O142*PCG!$C$5+N2O!O142*PCG!$C$6+HFC!O142+PFC!O142+'SF6'!O142</f>
        <v>8.8503599096569623</v>
      </c>
      <c r="P142" s="94">
        <f>+'CO2'!P142+'abs CO2'!P142+'CH4'!P142*PCG!$C$5+N2O!P142*PCG!$C$6+HFC!P142+PFC!P142+'SF6'!P142</f>
        <v>9.7101719595369715</v>
      </c>
      <c r="Q142" s="94">
        <f>+'CO2'!Q142+'abs CO2'!Q142+'CH4'!Q142*PCG!$C$5+N2O!Q142*PCG!$C$6+HFC!Q142+PFC!Q142+'SF6'!Q142</f>
        <v>11.168936530937755</v>
      </c>
      <c r="R142" s="94">
        <f>+'CO2'!R142+'abs CO2'!R142+'CH4'!R142*PCG!$C$5+N2O!R142*PCG!$C$6+HFC!R142+PFC!R142+'SF6'!R142</f>
        <v>11.65952063611004</v>
      </c>
      <c r="S142" s="94">
        <f>+'CO2'!S142+'abs CO2'!S142+'CH4'!S142*PCG!$C$5+N2O!S142*PCG!$C$6+HFC!S142+PFC!S142+'SF6'!S142</f>
        <v>16.088182464508424</v>
      </c>
      <c r="T142" s="94">
        <f>+'CO2'!T142+'abs CO2'!T142+'CH4'!T142*PCG!$C$5+N2O!T142*PCG!$C$6+HFC!T142+PFC!T142+'SF6'!T142</f>
        <v>15.225111508183057</v>
      </c>
      <c r="U142" s="94">
        <f>+'CO2'!U142+'abs CO2'!U142+'CH4'!U142*PCG!$C$5+N2O!U142*PCG!$C$6+HFC!U142+PFC!U142+'SF6'!U142</f>
        <v>12.264967730171998</v>
      </c>
      <c r="V142" s="94">
        <f>+'CO2'!V142+'abs CO2'!V142+'CH4'!V142*PCG!$C$5+N2O!V142*PCG!$C$6+HFC!V142+PFC!V142+'SF6'!V142</f>
        <v>11.429008916035217</v>
      </c>
      <c r="W142" s="94">
        <f>+'CO2'!W142+'abs CO2'!W142+'CH4'!W142*PCG!$C$5+N2O!W142*PCG!$C$6+HFC!W142+PFC!W142+'SF6'!W142</f>
        <v>13.861396407451625</v>
      </c>
      <c r="X142" s="94">
        <f>+'CO2'!X142+'abs CO2'!X142+'CH4'!X142*PCG!$C$5+N2O!X142*PCG!$C$6+HFC!X142+PFC!X142+'SF6'!X142</f>
        <v>13.687594756007554</v>
      </c>
      <c r="Y142" s="94">
        <f>+'CO2'!Y142+'abs CO2'!Y142+'CH4'!Y142*PCG!$C$5+N2O!Y142*PCG!$C$6+HFC!Y142+PFC!Y142+'SF6'!Y142</f>
        <v>16.998188610138769</v>
      </c>
      <c r="Z142" s="94">
        <f>+'CO2'!Z142+'abs CO2'!Z142+'CH4'!Z142*PCG!$C$5+N2O!Z142*PCG!$C$6+HFC!Z142+PFC!Z142+'SF6'!Z142</f>
        <v>17.536612616189068</v>
      </c>
      <c r="AA142" s="94">
        <f>+'CO2'!AA142+'abs CO2'!AA142+'CH4'!AA142*PCG!$C$5+N2O!AA142*PCG!$C$6+HFC!AA142+PFC!AA142+'SF6'!AA142</f>
        <v>12.978131709454628</v>
      </c>
      <c r="AB142" s="94">
        <f>+'CO2'!AB142+'abs CO2'!AB142+'CH4'!AB142*PCG!$C$5+N2O!AB142*PCG!$C$6+HFC!AB142+PFC!AB142+'SF6'!AB142</f>
        <v>11.213861035663067</v>
      </c>
      <c r="AC142" s="94">
        <f>+'CO2'!AC142+'abs CO2'!AC142+'CH4'!AC142*PCG!$C$5+N2O!AC142*PCG!$C$6+HFC!AC142+PFC!AC142+'SF6'!AC142</f>
        <v>10.662185839668995</v>
      </c>
      <c r="AD142" s="94">
        <f>+'CO2'!AD142+'abs CO2'!AD142+'CH4'!AD142*PCG!$C$5+N2O!AD142*PCG!$C$6+HFC!AD142+PFC!AD142+'SF6'!AD142</f>
        <v>11.652933567781897</v>
      </c>
      <c r="AE142" s="94">
        <f>+'CO2'!AE142+'abs CO2'!AE142+'CH4'!AE142*PCG!$C$5+N2O!AE142*PCG!$C$6+HFC!AE142+PFC!AE142+'SF6'!AE142</f>
        <v>12.404271960867462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5.3365556506078331</v>
      </c>
      <c r="D143" s="94">
        <f>+'CO2'!D143+'abs CO2'!D143+'CH4'!D143*PCG!$C$5+N2O!D143*PCG!$C$6+HFC!D143+PFC!D143+'SF6'!D143</f>
        <v>6.4563263508920983</v>
      </c>
      <c r="E143" s="94">
        <f>+'CO2'!E143+'abs CO2'!E143+'CH4'!E143*PCG!$C$5+N2O!E143*PCG!$C$6+HFC!E143+PFC!E143+'SF6'!E143</f>
        <v>4.8804572139802183</v>
      </c>
      <c r="F143" s="94">
        <f>+'CO2'!F143+'abs CO2'!F143+'CH4'!F143*PCG!$C$5+N2O!F143*PCG!$C$6+HFC!F143+PFC!F143+'SF6'!F143</f>
        <v>1.9199514340548034</v>
      </c>
      <c r="G143" s="94">
        <f>+'CO2'!G143+'abs CO2'!G143+'CH4'!G143*PCG!$C$5+N2O!G143*PCG!$C$6+HFC!G143+PFC!G143+'SF6'!G143</f>
        <v>3.963113605280975</v>
      </c>
      <c r="H143" s="94">
        <f>+'CO2'!H143+'abs CO2'!H143+'CH4'!H143*PCG!$C$5+N2O!H143*PCG!$C$6+HFC!H143+PFC!H143+'SF6'!H143</f>
        <v>6.3184837732498647</v>
      </c>
      <c r="I143" s="94">
        <f>+'CO2'!I143+'abs CO2'!I143+'CH4'!I143*PCG!$C$5+N2O!I143*PCG!$C$6+HFC!I143+PFC!I143+'SF6'!I143</f>
        <v>4.9591767398668729</v>
      </c>
      <c r="J143" s="94">
        <f>+'CO2'!J143+'abs CO2'!J143+'CH4'!J143*PCG!$C$5+N2O!J143*PCG!$C$6+HFC!J143+PFC!J143+'SF6'!J143</f>
        <v>3.5987460370432172</v>
      </c>
      <c r="K143" s="94">
        <f>+'CO2'!K143+'abs CO2'!K143+'CH4'!K143*PCG!$C$5+N2O!K143*PCG!$C$6+HFC!K143+PFC!K143+'SF6'!K143</f>
        <v>3.5710906634364519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16.10280161694816</v>
      </c>
      <c r="D149" s="33">
        <f t="shared" ref="D149:AE149" si="38">+D150+D151+D152+D153</f>
        <v>16.047173683963312</v>
      </c>
      <c r="E149" s="33">
        <f t="shared" si="38"/>
        <v>16.873046855064736</v>
      </c>
      <c r="F149" s="33">
        <f t="shared" si="38"/>
        <v>16.958072945015815</v>
      </c>
      <c r="G149" s="33">
        <f t="shared" si="38"/>
        <v>17.718723298539519</v>
      </c>
      <c r="H149" s="33">
        <f t="shared" si="38"/>
        <v>17.993952478698823</v>
      </c>
      <c r="I149" s="33">
        <f t="shared" si="38"/>
        <v>18.724036404078266</v>
      </c>
      <c r="J149" s="33">
        <f t="shared" si="38"/>
        <v>19.010345933088125</v>
      </c>
      <c r="K149" s="33">
        <f t="shared" si="38"/>
        <v>19.14420609403809</v>
      </c>
      <c r="L149" s="33">
        <f t="shared" si="38"/>
        <v>17.644916689722699</v>
      </c>
      <c r="M149" s="33">
        <f t="shared" si="38"/>
        <v>20.081735860610422</v>
      </c>
      <c r="N149" s="33">
        <f t="shared" si="38"/>
        <v>20.510717355461804</v>
      </c>
      <c r="O149" s="33">
        <f t="shared" si="38"/>
        <v>20.650815778970074</v>
      </c>
      <c r="P149" s="33">
        <f t="shared" si="38"/>
        <v>20.886185280632823</v>
      </c>
      <c r="Q149" s="33">
        <f t="shared" si="38"/>
        <v>22.361210858877335</v>
      </c>
      <c r="R149" s="33">
        <f t="shared" si="38"/>
        <v>24.0135548215986</v>
      </c>
      <c r="S149" s="33">
        <f t="shared" si="38"/>
        <v>24.500790110623111</v>
      </c>
      <c r="T149" s="33">
        <f t="shared" si="38"/>
        <v>25.781380571113463</v>
      </c>
      <c r="U149" s="33">
        <f t="shared" si="38"/>
        <v>26.990118765078741</v>
      </c>
      <c r="V149" s="33">
        <f t="shared" si="38"/>
        <v>26.607314289972969</v>
      </c>
      <c r="W149" s="33">
        <f t="shared" si="38"/>
        <v>29.162019327270187</v>
      </c>
      <c r="X149" s="33">
        <f t="shared" si="38"/>
        <v>34.093932733107614</v>
      </c>
      <c r="Y149" s="33">
        <f t="shared" si="38"/>
        <v>34.782433674310191</v>
      </c>
      <c r="Z149" s="33">
        <f t="shared" si="38"/>
        <v>35.597328811998558</v>
      </c>
      <c r="AA149" s="33">
        <f t="shared" si="38"/>
        <v>35.531570036333441</v>
      </c>
      <c r="AB149" s="33">
        <f t="shared" si="38"/>
        <v>35.733120728614558</v>
      </c>
      <c r="AC149" s="33">
        <f t="shared" si="38"/>
        <v>40.154785883026868</v>
      </c>
      <c r="AD149" s="33">
        <f t="shared" si="38"/>
        <v>40.830401515105414</v>
      </c>
      <c r="AE149" s="33">
        <f t="shared" si="38"/>
        <v>43.423626739108002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13.429300467649007</v>
      </c>
      <c r="D150" s="94">
        <f>+'CO2'!D150+'abs CO2'!D150+'CH4'!D150*PCG!$C$5+N2O!D150*PCG!$C$6+HFC!D150+PFC!D150+'SF6'!D150</f>
        <v>13.6947717590149</v>
      </c>
      <c r="E150" s="94">
        <f>+'CO2'!E150+'abs CO2'!E150+'CH4'!E150*PCG!$C$5+N2O!E150*PCG!$C$6+HFC!E150+PFC!E150+'SF6'!E150</f>
        <v>13.967710965049182</v>
      </c>
      <c r="F150" s="94">
        <f>+'CO2'!F150+'abs CO2'!F150+'CH4'!F150*PCG!$C$5+N2O!F150*PCG!$C$6+HFC!F150+PFC!F150+'SF6'!F150</f>
        <v>14.248250090860713</v>
      </c>
      <c r="G150" s="94">
        <f>+'CO2'!G150+'abs CO2'!G150+'CH4'!G150*PCG!$C$5+N2O!G150*PCG!$C$6+HFC!G150+PFC!G150+'SF6'!G150</f>
        <v>14.536528287879202</v>
      </c>
      <c r="H150" s="94">
        <f>+'CO2'!H150+'abs CO2'!H150+'CH4'!H150*PCG!$C$5+N2O!H150*PCG!$C$6+HFC!H150+PFC!H150+'SF6'!H150</f>
        <v>14.832691958739867</v>
      </c>
      <c r="I150" s="94">
        <f>+'CO2'!I150+'abs CO2'!I150+'CH4'!I150*PCG!$C$5+N2O!I150*PCG!$C$6+HFC!I150+PFC!I150+'SF6'!I150</f>
        <v>15.136894874770686</v>
      </c>
      <c r="J150" s="94">
        <f>+'CO2'!J150+'abs CO2'!J150+'CH4'!J150*PCG!$C$5+N2O!J150*PCG!$C$6+HFC!J150+PFC!J150+'SF6'!J150</f>
        <v>15.449298306276241</v>
      </c>
      <c r="K150" s="94">
        <f>+'CO2'!K150+'abs CO2'!K150+'CH4'!K150*PCG!$C$5+N2O!K150*PCG!$C$6+HFC!K150+PFC!K150+'SF6'!K150</f>
        <v>15.770071165841665</v>
      </c>
      <c r="L150" s="94">
        <f>+'CO2'!L150+'abs CO2'!L150+'CH4'!L150*PCG!$C$5+N2O!L150*PCG!$C$6+HFC!L150+PFC!L150+'SF6'!L150</f>
        <v>16.735438621667573</v>
      </c>
      <c r="M150" s="94">
        <f>+'CO2'!M150+'abs CO2'!M150+'CH4'!M150*PCG!$C$5+N2O!M150*PCG!$C$6+HFC!M150+PFC!M150+'SF6'!M150</f>
        <v>16.633017336707766</v>
      </c>
      <c r="N150" s="94">
        <f>+'CO2'!N150+'abs CO2'!N150+'CH4'!N150*PCG!$C$5+N2O!N150*PCG!$C$6+HFC!N150+PFC!N150+'SF6'!N150</f>
        <v>16.988194737817118</v>
      </c>
      <c r="O150" s="94">
        <f>+'CO2'!O150+'abs CO2'!O150+'CH4'!O150*PCG!$C$5+N2O!O150*PCG!$C$6+HFC!O150+PFC!O150+'SF6'!O150</f>
        <v>16.993131332713855</v>
      </c>
      <c r="P150" s="94">
        <f>+'CO2'!P150+'abs CO2'!P150+'CH4'!P150*PCG!$C$5+N2O!P150*PCG!$C$6+HFC!P150+PFC!P150+'SF6'!P150</f>
        <v>17.307847047754318</v>
      </c>
      <c r="Q150" s="94">
        <f>+'CO2'!Q150+'abs CO2'!Q150+'CH4'!Q150*PCG!$C$5+N2O!Q150*PCG!$C$6+HFC!Q150+PFC!Q150+'SF6'!Q150</f>
        <v>18.477496602004361</v>
      </c>
      <c r="R150" s="94">
        <f>+'CO2'!R150+'abs CO2'!R150+'CH4'!R150*PCG!$C$5+N2O!R150*PCG!$C$6+HFC!R150+PFC!R150+'SF6'!R150</f>
        <v>19.689088748585824</v>
      </c>
      <c r="S150" s="94">
        <f>+'CO2'!S150+'abs CO2'!S150+'CH4'!S150*PCG!$C$5+N2O!S150*PCG!$C$6+HFC!S150+PFC!S150+'SF6'!S150</f>
        <v>20.766139001575496</v>
      </c>
      <c r="T150" s="94">
        <f>+'CO2'!T150+'abs CO2'!T150+'CH4'!T150*PCG!$C$5+N2O!T150*PCG!$C$6+HFC!T150+PFC!T150+'SF6'!T150</f>
        <v>22.264821410814523</v>
      </c>
      <c r="U150" s="94">
        <f>+'CO2'!U150+'abs CO2'!U150+'CH4'!U150*PCG!$C$5+N2O!U150*PCG!$C$6+HFC!U150+PFC!U150+'SF6'!U150</f>
        <v>23.518664901516619</v>
      </c>
      <c r="V150" s="94">
        <f>+'CO2'!V150+'abs CO2'!V150+'CH4'!V150*PCG!$C$5+N2O!V150*PCG!$C$6+HFC!V150+PFC!V150+'SF6'!V150</f>
        <v>24.108040851576323</v>
      </c>
      <c r="W150" s="94">
        <f>+'CO2'!W150+'abs CO2'!W150+'CH4'!W150*PCG!$C$5+N2O!W150*PCG!$C$6+HFC!W150+PFC!W150+'SF6'!W150</f>
        <v>25.737249052176228</v>
      </c>
      <c r="X150" s="94">
        <f>+'CO2'!X150+'abs CO2'!X150+'CH4'!X150*PCG!$C$5+N2O!X150*PCG!$C$6+HFC!X150+PFC!X150+'SF6'!X150</f>
        <v>30.780401625888739</v>
      </c>
      <c r="Y150" s="94">
        <f>+'CO2'!Y150+'abs CO2'!Y150+'CH4'!Y150*PCG!$C$5+N2O!Y150*PCG!$C$6+HFC!Y150+PFC!Y150+'SF6'!Y150</f>
        <v>31.617629695837653</v>
      </c>
      <c r="Z150" s="94">
        <f>+'CO2'!Z150+'abs CO2'!Z150+'CH4'!Z150*PCG!$C$5+N2O!Z150*PCG!$C$6+HFC!Z150+PFC!Z150+'SF6'!Z150</f>
        <v>31.377928524013157</v>
      </c>
      <c r="AA150" s="94">
        <f>+'CO2'!AA150+'abs CO2'!AA150+'CH4'!AA150*PCG!$C$5+N2O!AA150*PCG!$C$6+HFC!AA150+PFC!AA150+'SF6'!AA150</f>
        <v>31.902357547357152</v>
      </c>
      <c r="AB150" s="94">
        <f>+'CO2'!AB150+'abs CO2'!AB150+'CH4'!AB150*PCG!$C$5+N2O!AB150*PCG!$C$6+HFC!AB150+PFC!AB150+'SF6'!AB150</f>
        <v>31.864213555314155</v>
      </c>
      <c r="AC150" s="94">
        <f>+'CO2'!AC150+'abs CO2'!AC150+'CH4'!AC150*PCG!$C$5+N2O!AC150*PCG!$C$6+HFC!AC150+PFC!AC150+'SF6'!AC150</f>
        <v>36.586851200837998</v>
      </c>
      <c r="AD150" s="94">
        <f>+'CO2'!AD150+'abs CO2'!AD150+'CH4'!AD150*PCG!$C$5+N2O!AD150*PCG!$C$6+HFC!AD150+PFC!AD150+'SF6'!AD150</f>
        <v>38.074125165335282</v>
      </c>
      <c r="AE150" s="94">
        <f>+'CO2'!AE150+'abs CO2'!AE150+'CH4'!AE150*PCG!$C$5+N2O!AE150*PCG!$C$6+HFC!AE150+PFC!AE150+'SF6'!AE150</f>
        <v>40.186035546959332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2.6735011492991516</v>
      </c>
      <c r="D151" s="94">
        <f>+'CO2'!D151+'abs CO2'!D151+'CH4'!D151*PCG!$C$5+N2O!D151*PCG!$C$6+HFC!D151+PFC!D151+'SF6'!D151</f>
        <v>2.3524019249484125</v>
      </c>
      <c r="E151" s="94">
        <f>+'CO2'!E151+'abs CO2'!E151+'CH4'!E151*PCG!$C$5+N2O!E151*PCG!$C$6+HFC!E151+PFC!E151+'SF6'!E151</f>
        <v>2.9053358900155541</v>
      </c>
      <c r="F151" s="94">
        <f>+'CO2'!F151+'abs CO2'!F151+'CH4'!F151*PCG!$C$5+N2O!F151*PCG!$C$6+HFC!F151+PFC!F151+'SF6'!F151</f>
        <v>2.7098228541551008</v>
      </c>
      <c r="G151" s="94">
        <f>+'CO2'!G151+'abs CO2'!G151+'CH4'!G151*PCG!$C$5+N2O!G151*PCG!$C$6+HFC!G151+PFC!G151+'SF6'!G151</f>
        <v>3.1821950106603163</v>
      </c>
      <c r="H151" s="94">
        <f>+'CO2'!H151+'abs CO2'!H151+'CH4'!H151*PCG!$C$5+N2O!H151*PCG!$C$6+HFC!H151+PFC!H151+'SF6'!H151</f>
        <v>3.1612605199589572</v>
      </c>
      <c r="I151" s="94">
        <f>+'CO2'!I151+'abs CO2'!I151+'CH4'!I151*PCG!$C$5+N2O!I151*PCG!$C$6+HFC!I151+PFC!I151+'SF6'!I151</f>
        <v>3.5871415293075808</v>
      </c>
      <c r="J151" s="94">
        <f>+'CO2'!J151+'abs CO2'!J151+'CH4'!J151*PCG!$C$5+N2O!J151*PCG!$C$6+HFC!J151+PFC!J151+'SF6'!J151</f>
        <v>3.5610476268118836</v>
      </c>
      <c r="K151" s="94">
        <f>+'CO2'!K151+'abs CO2'!K151+'CH4'!K151*PCG!$C$5+N2O!K151*PCG!$C$6+HFC!K151+PFC!K151+'SF6'!K151</f>
        <v>3.3741349281964248</v>
      </c>
      <c r="L151" s="94">
        <f>+'CO2'!L151+'abs CO2'!L151+'CH4'!L151*PCG!$C$5+N2O!L151*PCG!$C$6+HFC!L151+PFC!L151+'SF6'!L151</f>
        <v>0.90947806805512443</v>
      </c>
      <c r="M151" s="94">
        <f>+'CO2'!M151+'abs CO2'!M151+'CH4'!M151*PCG!$C$5+N2O!M151*PCG!$C$6+HFC!M151+PFC!M151+'SF6'!M151</f>
        <v>3.4487185239026563</v>
      </c>
      <c r="N151" s="94">
        <f>+'CO2'!N151+'abs CO2'!N151+'CH4'!N151*PCG!$C$5+N2O!N151*PCG!$C$6+HFC!N151+PFC!N151+'SF6'!N151</f>
        <v>3.5225226176446864</v>
      </c>
      <c r="O151" s="94">
        <f>+'CO2'!O151+'abs CO2'!O151+'CH4'!O151*PCG!$C$5+N2O!O151*PCG!$C$6+HFC!O151+PFC!O151+'SF6'!O151</f>
        <v>3.6576844462562184</v>
      </c>
      <c r="P151" s="94">
        <f>+'CO2'!P151+'abs CO2'!P151+'CH4'!P151*PCG!$C$5+N2O!P151*PCG!$C$6+HFC!P151+PFC!P151+'SF6'!P151</f>
        <v>3.5783382328785054</v>
      </c>
      <c r="Q151" s="94">
        <f>+'CO2'!Q151+'abs CO2'!Q151+'CH4'!Q151*PCG!$C$5+N2O!Q151*PCG!$C$6+HFC!Q151+PFC!Q151+'SF6'!Q151</f>
        <v>3.8837142568729748</v>
      </c>
      <c r="R151" s="94">
        <f>+'CO2'!R151+'abs CO2'!R151+'CH4'!R151*PCG!$C$5+N2O!R151*PCG!$C$6+HFC!R151+PFC!R151+'SF6'!R151</f>
        <v>4.3244660730127764</v>
      </c>
      <c r="S151" s="94">
        <f>+'CO2'!S151+'abs CO2'!S151+'CH4'!S151*PCG!$C$5+N2O!S151*PCG!$C$6+HFC!S151+PFC!S151+'SF6'!S151</f>
        <v>3.7346511090476135</v>
      </c>
      <c r="T151" s="94">
        <f>+'CO2'!T151+'abs CO2'!T151+'CH4'!T151*PCG!$C$5+N2O!T151*PCG!$C$6+HFC!T151+PFC!T151+'SF6'!T151</f>
        <v>3.5165591602989408</v>
      </c>
      <c r="U151" s="94">
        <f>+'CO2'!U151+'abs CO2'!U151+'CH4'!U151*PCG!$C$5+N2O!U151*PCG!$C$6+HFC!U151+PFC!U151+'SF6'!U151</f>
        <v>3.4714538635621199</v>
      </c>
      <c r="V151" s="94">
        <f>+'CO2'!V151+'abs CO2'!V151+'CH4'!V151*PCG!$C$5+N2O!V151*PCG!$C$6+HFC!V151+PFC!V151+'SF6'!V151</f>
        <v>2.4992734383966448</v>
      </c>
      <c r="W151" s="94">
        <f>+'CO2'!W151+'abs CO2'!W151+'CH4'!W151*PCG!$C$5+N2O!W151*PCG!$C$6+HFC!W151+PFC!W151+'SF6'!W151</f>
        <v>3.4247702750939588</v>
      </c>
      <c r="X151" s="94">
        <f>+'CO2'!X151+'abs CO2'!X151+'CH4'!X151*PCG!$C$5+N2O!X151*PCG!$C$6+HFC!X151+PFC!X151+'SF6'!X151</f>
        <v>3.3135311072188731</v>
      </c>
      <c r="Y151" s="94">
        <f>+'CO2'!Y151+'abs CO2'!Y151+'CH4'!Y151*PCG!$C$5+N2O!Y151*PCG!$C$6+HFC!Y151+PFC!Y151+'SF6'!Y151</f>
        <v>3.1648039784725368</v>
      </c>
      <c r="Z151" s="94">
        <f>+'CO2'!Z151+'abs CO2'!Z151+'CH4'!Z151*PCG!$C$5+N2O!Z151*PCG!$C$6+HFC!Z151+PFC!Z151+'SF6'!Z151</f>
        <v>4.2194002879853993</v>
      </c>
      <c r="AA151" s="94">
        <f>+'CO2'!AA151+'abs CO2'!AA151+'CH4'!AA151*PCG!$C$5+N2O!AA151*PCG!$C$6+HFC!AA151+PFC!AA151+'SF6'!AA151</f>
        <v>3.6292124889762882</v>
      </c>
      <c r="AB151" s="94">
        <f>+'CO2'!AB151+'abs CO2'!AB151+'CH4'!AB151*PCG!$C$5+N2O!AB151*PCG!$C$6+HFC!AB151+PFC!AB151+'SF6'!AB151</f>
        <v>3.8689071733004035</v>
      </c>
      <c r="AC151" s="94">
        <f>+'CO2'!AC151+'abs CO2'!AC151+'CH4'!AC151*PCG!$C$5+N2O!AC151*PCG!$C$6+HFC!AC151+PFC!AC151+'SF6'!AC151</f>
        <v>3.5679346821888722</v>
      </c>
      <c r="AD151" s="94">
        <f>+'CO2'!AD151+'abs CO2'!AD151+'CH4'!AD151*PCG!$C$5+N2O!AD151*PCG!$C$6+HFC!AD151+PFC!AD151+'SF6'!AD151</f>
        <v>2.7562763497701344</v>
      </c>
      <c r="AE151" s="94">
        <f>+'CO2'!AE151+'abs CO2'!AE151+'CH4'!AE151*PCG!$C$5+N2O!AE151*PCG!$C$6+HFC!AE151+PFC!AE151+'SF6'!AE151</f>
        <v>3.2375911921486678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3.5402367463671258E-2</v>
      </c>
      <c r="D160" s="33">
        <f t="shared" ref="D160:AE160" si="40">+D161+D168+D169+D170+D171+D172</f>
        <v>0.11875776236060168</v>
      </c>
      <c r="E160" s="33">
        <f t="shared" si="40"/>
        <v>0.25329988366333955</v>
      </c>
      <c r="F160" s="33">
        <f t="shared" si="40"/>
        <v>0.3253493078146894</v>
      </c>
      <c r="G160" s="33">
        <f t="shared" si="40"/>
        <v>2.407743852682537</v>
      </c>
      <c r="H160" s="33">
        <f t="shared" si="40"/>
        <v>5.3361098863475416</v>
      </c>
      <c r="I160" s="33">
        <f t="shared" si="40"/>
        <v>10.874982272930716</v>
      </c>
      <c r="J160" s="33">
        <f t="shared" si="40"/>
        <v>23.809555712123995</v>
      </c>
      <c r="K160" s="33">
        <f t="shared" si="40"/>
        <v>25.200849369474891</v>
      </c>
      <c r="L160" s="33">
        <f t="shared" si="40"/>
        <v>34.53596759880692</v>
      </c>
      <c r="M160" s="33">
        <f t="shared" si="40"/>
        <v>48.583986870754295</v>
      </c>
      <c r="N160" s="33">
        <f t="shared" si="40"/>
        <v>65.557798066218098</v>
      </c>
      <c r="O160" s="33">
        <f t="shared" si="40"/>
        <v>69.483451368569092</v>
      </c>
      <c r="P160" s="33">
        <f t="shared" si="40"/>
        <v>85.91864532109237</v>
      </c>
      <c r="Q160" s="33">
        <f t="shared" si="40"/>
        <v>101.86131067913514</v>
      </c>
      <c r="R160" s="33">
        <f t="shared" si="40"/>
        <v>124.38827152571895</v>
      </c>
      <c r="S160" s="33">
        <f t="shared" si="40"/>
        <v>151.4956383239151</v>
      </c>
      <c r="T160" s="33">
        <f t="shared" si="40"/>
        <v>193.4161497642537</v>
      </c>
      <c r="U160" s="33">
        <f t="shared" si="40"/>
        <v>251.7057412478905</v>
      </c>
      <c r="V160" s="33">
        <f t="shared" si="40"/>
        <v>298.93136286416228</v>
      </c>
      <c r="W160" s="33">
        <f t="shared" si="40"/>
        <v>347.28371417995925</v>
      </c>
      <c r="X160" s="33">
        <f t="shared" si="40"/>
        <v>424.70515299337558</v>
      </c>
      <c r="Y160" s="33">
        <f t="shared" si="40"/>
        <v>497.52079891469191</v>
      </c>
      <c r="Z160" s="33">
        <f t="shared" si="40"/>
        <v>556.89448217553638</v>
      </c>
      <c r="AA160" s="33">
        <f t="shared" si="40"/>
        <v>639.3662438514599</v>
      </c>
      <c r="AB160" s="33">
        <f t="shared" si="40"/>
        <v>697.26284909301285</v>
      </c>
      <c r="AC160" s="33">
        <f t="shared" si="40"/>
        <v>785.12143416893377</v>
      </c>
      <c r="AD160" s="33">
        <f t="shared" si="40"/>
        <v>904.2413919751267</v>
      </c>
      <c r="AE160" s="33">
        <f t="shared" si="40"/>
        <v>1009.3096370279474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3.5402367463671258E-2</v>
      </c>
      <c r="D161" s="33">
        <f t="shared" ref="D161:AE161" si="41">+D162+D163+D164+D165+D166+D167</f>
        <v>0.11875776236060168</v>
      </c>
      <c r="E161" s="33">
        <f t="shared" si="41"/>
        <v>0.25329988366333955</v>
      </c>
      <c r="F161" s="33">
        <f t="shared" si="41"/>
        <v>0.3253493078146894</v>
      </c>
      <c r="G161" s="33">
        <f t="shared" si="41"/>
        <v>2.407743852682537</v>
      </c>
      <c r="H161" s="33">
        <f t="shared" si="41"/>
        <v>5.3361098863475416</v>
      </c>
      <c r="I161" s="33">
        <f t="shared" si="41"/>
        <v>10.874982272930716</v>
      </c>
      <c r="J161" s="33">
        <f t="shared" si="41"/>
        <v>23.698156732193766</v>
      </c>
      <c r="K161" s="33">
        <f t="shared" si="41"/>
        <v>24.836416325911827</v>
      </c>
      <c r="L161" s="33">
        <f t="shared" si="41"/>
        <v>33.278556675793283</v>
      </c>
      <c r="M161" s="33">
        <f t="shared" si="41"/>
        <v>46.150388958802317</v>
      </c>
      <c r="N161" s="33">
        <f t="shared" si="41"/>
        <v>62.309580708905273</v>
      </c>
      <c r="O161" s="33">
        <f t="shared" si="41"/>
        <v>65.752421717736851</v>
      </c>
      <c r="P161" s="33">
        <f t="shared" si="41"/>
        <v>82.605033608240348</v>
      </c>
      <c r="Q161" s="33">
        <f t="shared" si="41"/>
        <v>96.949996480152464</v>
      </c>
      <c r="R161" s="33">
        <f t="shared" si="41"/>
        <v>115.71595755273226</v>
      </c>
      <c r="S161" s="33">
        <f t="shared" si="41"/>
        <v>143.01813946080512</v>
      </c>
      <c r="T161" s="33">
        <f t="shared" si="41"/>
        <v>185.40693549126678</v>
      </c>
      <c r="U161" s="33">
        <f t="shared" si="41"/>
        <v>235.9583598902266</v>
      </c>
      <c r="V161" s="33">
        <f t="shared" si="41"/>
        <v>278.22511495087122</v>
      </c>
      <c r="W161" s="33">
        <f t="shared" si="41"/>
        <v>307.08835692318775</v>
      </c>
      <c r="X161" s="33">
        <f t="shared" si="41"/>
        <v>390.70247802395221</v>
      </c>
      <c r="Y161" s="33">
        <f t="shared" si="41"/>
        <v>440.42714418872595</v>
      </c>
      <c r="Z161" s="33">
        <f t="shared" si="41"/>
        <v>498.44571740214826</v>
      </c>
      <c r="AA161" s="33">
        <f t="shared" si="41"/>
        <v>572.66344857035233</v>
      </c>
      <c r="AB161" s="33">
        <f t="shared" si="41"/>
        <v>623.13584516011713</v>
      </c>
      <c r="AC161" s="33">
        <f t="shared" si="41"/>
        <v>689.5590985471805</v>
      </c>
      <c r="AD161" s="33">
        <f t="shared" si="41"/>
        <v>811.04804998436111</v>
      </c>
      <c r="AE161" s="33">
        <f t="shared" si="41"/>
        <v>924.08272454900793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3.5402367463671258E-2</v>
      </c>
      <c r="D162" s="94">
        <f>+'CO2'!D162+'abs CO2'!D162+'CH4'!D162*PCG!$C$5+N2O!D162*PCG!$C$6+HFC!D162+PFC!D162+'SF6'!D162</f>
        <v>0.11836135994891736</v>
      </c>
      <c r="E162" s="94">
        <f>+'CO2'!E162+'abs CO2'!E162+'CH4'!E162*PCG!$C$5+N2O!E162*PCG!$C$6+HFC!E162+PFC!E162+'SF6'!E162</f>
        <v>0.24986934234667388</v>
      </c>
      <c r="F162" s="94">
        <f>+'CO2'!F162+'abs CO2'!F162+'CH4'!F162*PCG!$C$5+N2O!F162*PCG!$C$6+HFC!F162+PFC!F162+'SF6'!F162</f>
        <v>0.30650972755174272</v>
      </c>
      <c r="G162" s="94">
        <f>+'CO2'!G162+'abs CO2'!G162+'CH4'!G162*PCG!$C$5+N2O!G162*PCG!$C$6+HFC!G162+PFC!G162+'SF6'!G162</f>
        <v>0.52369703463352579</v>
      </c>
      <c r="H162" s="94">
        <f>+'CO2'!H162+'abs CO2'!H162+'CH4'!H162*PCG!$C$5+N2O!H162*PCG!$C$6+HFC!H162+PFC!H162+'SF6'!H162</f>
        <v>1.0910916694836341</v>
      </c>
      <c r="I162" s="94">
        <f>+'CO2'!I162+'abs CO2'!I162+'CH4'!I162*PCG!$C$5+N2O!I162*PCG!$C$6+HFC!I162+PFC!I162+'SF6'!I162</f>
        <v>1.567974012571238</v>
      </c>
      <c r="J162" s="94">
        <f>+'CO2'!J162+'abs CO2'!J162+'CH4'!J162*PCG!$C$5+N2O!J162*PCG!$C$6+HFC!J162+PFC!J162+'SF6'!J162</f>
        <v>2.7930457356952521</v>
      </c>
      <c r="K162" s="94">
        <f>+'CO2'!K162+'abs CO2'!K162+'CH4'!K162*PCG!$C$5+N2O!K162*PCG!$C$6+HFC!K162+PFC!K162+'SF6'!K162</f>
        <v>3.3637788856348698</v>
      </c>
      <c r="L162" s="94">
        <f>+'CO2'!L162+'abs CO2'!L162+'CH4'!L162*PCG!$C$5+N2O!L162*PCG!$C$6+HFC!L162+PFC!L162+'SF6'!L162</f>
        <v>4.7321954227678926</v>
      </c>
      <c r="M162" s="94">
        <f>+'CO2'!M162+'abs CO2'!M162+'CH4'!M162*PCG!$C$5+N2O!M162*PCG!$C$6+HFC!M162+PFC!M162+'SF6'!M162</f>
        <v>7.185502154130365</v>
      </c>
      <c r="N162" s="94">
        <f>+'CO2'!N162+'abs CO2'!N162+'CH4'!N162*PCG!$C$5+N2O!N162*PCG!$C$6+HFC!N162+PFC!N162+'SF6'!N162</f>
        <v>11.334995079980409</v>
      </c>
      <c r="O162" s="94">
        <f>+'CO2'!O162+'abs CO2'!O162+'CH4'!O162*PCG!$C$5+N2O!O162*PCG!$C$6+HFC!O162+PFC!O162+'SF6'!O162</f>
        <v>10.91703508911878</v>
      </c>
      <c r="P162" s="94">
        <f>+'CO2'!P162+'abs CO2'!P162+'CH4'!P162*PCG!$C$5+N2O!P162*PCG!$C$6+HFC!P162+PFC!P162+'SF6'!P162</f>
        <v>14.472260562942653</v>
      </c>
      <c r="Q162" s="94">
        <f>+'CO2'!Q162+'abs CO2'!Q162+'CH4'!Q162*PCG!$C$5+N2O!Q162*PCG!$C$6+HFC!Q162+PFC!Q162+'SF6'!Q162</f>
        <v>14.122667850199974</v>
      </c>
      <c r="R162" s="94">
        <f>+'CO2'!R162+'abs CO2'!R162+'CH4'!R162*PCG!$C$5+N2O!R162*PCG!$C$6+HFC!R162+PFC!R162+'SF6'!R162</f>
        <v>14.747567505053208</v>
      </c>
      <c r="S162" s="94">
        <f>+'CO2'!S162+'abs CO2'!S162+'CH4'!S162*PCG!$C$5+N2O!S162*PCG!$C$6+HFC!S162+PFC!S162+'SF6'!S162</f>
        <v>18.265265887596222</v>
      </c>
      <c r="T162" s="94">
        <f>+'CO2'!T162+'abs CO2'!T162+'CH4'!T162*PCG!$C$5+N2O!T162*PCG!$C$6+HFC!T162+PFC!T162+'SF6'!T162</f>
        <v>34.791397065570415</v>
      </c>
      <c r="U162" s="94">
        <f>+'CO2'!U162+'abs CO2'!U162+'CH4'!U162*PCG!$C$5+N2O!U162*PCG!$C$6+HFC!U162+PFC!U162+'SF6'!U162</f>
        <v>52.746930505799646</v>
      </c>
      <c r="V162" s="94">
        <f>+'CO2'!V162+'abs CO2'!V162+'CH4'!V162*PCG!$C$5+N2O!V162*PCG!$C$6+HFC!V162+PFC!V162+'SF6'!V162</f>
        <v>63.402828271021875</v>
      </c>
      <c r="W162" s="94">
        <f>+'CO2'!W162+'abs CO2'!W162+'CH4'!W162*PCG!$C$5+N2O!W162*PCG!$C$6+HFC!W162+PFC!W162+'SF6'!W162</f>
        <v>80.181386003109523</v>
      </c>
      <c r="X162" s="94">
        <f>+'CO2'!X162+'abs CO2'!X162+'CH4'!X162*PCG!$C$5+N2O!X162*PCG!$C$6+HFC!X162+PFC!X162+'SF6'!X162</f>
        <v>98.662525911500637</v>
      </c>
      <c r="Y162" s="94">
        <f>+'CO2'!Y162+'abs CO2'!Y162+'CH4'!Y162*PCG!$C$5+N2O!Y162*PCG!$C$6+HFC!Y162+PFC!Y162+'SF6'!Y162</f>
        <v>114.41810789352405</v>
      </c>
      <c r="Z162" s="94">
        <f>+'CO2'!Z162+'abs CO2'!Z162+'CH4'!Z162*PCG!$C$5+N2O!Z162*PCG!$C$6+HFC!Z162+PFC!Z162+'SF6'!Z162</f>
        <v>126.45202843543105</v>
      </c>
      <c r="AA162" s="94">
        <f>+'CO2'!AA162+'abs CO2'!AA162+'CH4'!AA162*PCG!$C$5+N2O!AA162*PCG!$C$6+HFC!AA162+PFC!AA162+'SF6'!AA162</f>
        <v>143.05567684813028</v>
      </c>
      <c r="AB162" s="94">
        <f>+'CO2'!AB162+'abs CO2'!AB162+'CH4'!AB162*PCG!$C$5+N2O!AB162*PCG!$C$6+HFC!AB162+PFC!AB162+'SF6'!AB162</f>
        <v>157.40729835796094</v>
      </c>
      <c r="AC162" s="94">
        <f>+'CO2'!AC162+'abs CO2'!AC162+'CH4'!AC162*PCG!$C$5+N2O!AC162*PCG!$C$6+HFC!AC162+PFC!AC162+'SF6'!AC162</f>
        <v>170.53616685020373</v>
      </c>
      <c r="AD162" s="94">
        <f>+'CO2'!AD162+'abs CO2'!AD162+'CH4'!AD162*PCG!$C$5+N2O!AD162*PCG!$C$6+HFC!AD162+PFC!AD162+'SF6'!AD162</f>
        <v>189.39225723304247</v>
      </c>
      <c r="AE162" s="94">
        <f>+'CO2'!AE162+'abs CO2'!AE162+'CH4'!AE162*PCG!$C$5+N2O!AE162*PCG!$C$6+HFC!AE162+PFC!AE162+'SF6'!AE162</f>
        <v>200.01045303726389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3.9640241168431795E-4</v>
      </c>
      <c r="E163" s="94">
        <f>+'CO2'!E163+'abs CO2'!E163+'CH4'!E163*PCG!$C$5+N2O!E163*PCG!$C$6+HFC!E163+PFC!E163+'SF6'!E163</f>
        <v>3.4304871711239092E-3</v>
      </c>
      <c r="F163" s="94">
        <f>+'CO2'!F163+'abs CO2'!F163+'CH4'!F163*PCG!$C$5+N2O!F163*PCG!$C$6+HFC!F163+PFC!F163+'SF6'!F163</f>
        <v>1.8113369310945756E-2</v>
      </c>
      <c r="G163" s="94">
        <f>+'CO2'!G163+'abs CO2'!G163+'CH4'!G163*PCG!$C$5+N2O!G163*PCG!$C$6+HFC!G163+PFC!G163+'SF6'!G163</f>
        <v>0.15769858079628232</v>
      </c>
      <c r="H163" s="94">
        <f>+'CO2'!H163+'abs CO2'!H163+'CH4'!H163*PCG!$C$5+N2O!H163*PCG!$C$6+HFC!H163+PFC!H163+'SF6'!H163</f>
        <v>0.27706807021098639</v>
      </c>
      <c r="I163" s="94">
        <f>+'CO2'!I163+'abs CO2'!I163+'CH4'!I163*PCG!$C$5+N2O!I163*PCG!$C$6+HFC!I163+PFC!I163+'SF6'!I163</f>
        <v>0.89793729452727633</v>
      </c>
      <c r="J163" s="94">
        <f>+'CO2'!J163+'abs CO2'!J163+'CH4'!J163*PCG!$C$5+N2O!J163*PCG!$C$6+HFC!J163+PFC!J163+'SF6'!J163</f>
        <v>1.7262758280913022</v>
      </c>
      <c r="K163" s="94">
        <f>+'CO2'!K163+'abs CO2'!K163+'CH4'!K163*PCG!$C$5+N2O!K163*PCG!$C$6+HFC!K163+PFC!K163+'SF6'!K163</f>
        <v>1.4262918676491301</v>
      </c>
      <c r="L163" s="94">
        <f>+'CO2'!L163+'abs CO2'!L163+'CH4'!L163*PCG!$C$5+N2O!L163*PCG!$C$6+HFC!L163+PFC!L163+'SF6'!L163</f>
        <v>1.406694091187509</v>
      </c>
      <c r="M163" s="94">
        <f>+'CO2'!M163+'abs CO2'!M163+'CH4'!M163*PCG!$C$5+N2O!M163*PCG!$C$6+HFC!M163+PFC!M163+'SF6'!M163</f>
        <v>3.3849044410696099</v>
      </c>
      <c r="N163" s="94">
        <f>+'CO2'!N163+'abs CO2'!N163+'CH4'!N163*PCG!$C$5+N2O!N163*PCG!$C$6+HFC!N163+PFC!N163+'SF6'!N163</f>
        <v>3.5586905352632154</v>
      </c>
      <c r="O163" s="94">
        <f>+'CO2'!O163+'abs CO2'!O163+'CH4'!O163*PCG!$C$5+N2O!O163*PCG!$C$6+HFC!O163+PFC!O163+'SF6'!O163</f>
        <v>2.7007055269844691</v>
      </c>
      <c r="P163" s="94">
        <f>+'CO2'!P163+'abs CO2'!P163+'CH4'!P163*PCG!$C$5+N2O!P163*PCG!$C$6+HFC!P163+PFC!P163+'SF6'!P163</f>
        <v>3.6760046118915009</v>
      </c>
      <c r="Q163" s="94">
        <f>+'CO2'!Q163+'abs CO2'!Q163+'CH4'!Q163*PCG!$C$5+N2O!Q163*PCG!$C$6+HFC!Q163+PFC!Q163+'SF6'!Q163</f>
        <v>4.7214178633920501</v>
      </c>
      <c r="R163" s="94">
        <f>+'CO2'!R163+'abs CO2'!R163+'CH4'!R163*PCG!$C$5+N2O!R163*PCG!$C$6+HFC!R163+PFC!R163+'SF6'!R163</f>
        <v>7.0395832833936662</v>
      </c>
      <c r="S163" s="94">
        <f>+'CO2'!S163+'abs CO2'!S163+'CH4'!S163*PCG!$C$5+N2O!S163*PCG!$C$6+HFC!S163+PFC!S163+'SF6'!S163</f>
        <v>6.9764818863488465</v>
      </c>
      <c r="T163" s="94">
        <f>+'CO2'!T163+'abs CO2'!T163+'CH4'!T163*PCG!$C$5+N2O!T163*PCG!$C$6+HFC!T163+PFC!T163+'SF6'!T163</f>
        <v>8.7746975602986854</v>
      </c>
      <c r="U163" s="94">
        <f>+'CO2'!U163+'abs CO2'!U163+'CH4'!U163*PCG!$C$5+N2O!U163*PCG!$C$6+HFC!U163+PFC!U163+'SF6'!U163</f>
        <v>7.7741099134854492</v>
      </c>
      <c r="V163" s="94">
        <f>+'CO2'!V163+'abs CO2'!V163+'CH4'!V163*PCG!$C$5+N2O!V163*PCG!$C$6+HFC!V163+PFC!V163+'SF6'!V163</f>
        <v>9.2163956985243285</v>
      </c>
      <c r="W163" s="94">
        <f>+'CO2'!W163+'abs CO2'!W163+'CH4'!W163*PCG!$C$5+N2O!W163*PCG!$C$6+HFC!W163+PFC!W163+'SF6'!W163</f>
        <v>13.485963885969744</v>
      </c>
      <c r="X163" s="94">
        <f>+'CO2'!X163+'abs CO2'!X163+'CH4'!X163*PCG!$C$5+N2O!X163*PCG!$C$6+HFC!X163+PFC!X163+'SF6'!X163</f>
        <v>23.485623378761929</v>
      </c>
      <c r="Y163" s="94">
        <f>+'CO2'!Y163+'abs CO2'!Y163+'CH4'!Y163*PCG!$C$5+N2O!Y163*PCG!$C$6+HFC!Y163+PFC!Y163+'SF6'!Y163</f>
        <v>24.107832851420138</v>
      </c>
      <c r="Z163" s="94">
        <f>+'CO2'!Z163+'abs CO2'!Z163+'CH4'!Z163*PCG!$C$5+N2O!Z163*PCG!$C$6+HFC!Z163+PFC!Z163+'SF6'!Z163</f>
        <v>20.223186602105937</v>
      </c>
      <c r="AA163" s="94">
        <f>+'CO2'!AA163+'abs CO2'!AA163+'CH4'!AA163*PCG!$C$5+N2O!AA163*PCG!$C$6+HFC!AA163+PFC!AA163+'SF6'!AA163</f>
        <v>22.732669219417158</v>
      </c>
      <c r="AB163" s="94">
        <f>+'CO2'!AB163+'abs CO2'!AB163+'CH4'!AB163*PCG!$C$5+N2O!AB163*PCG!$C$6+HFC!AB163+PFC!AB163+'SF6'!AB163</f>
        <v>32.453241977632445</v>
      </c>
      <c r="AC163" s="94">
        <f>+'CO2'!AC163+'abs CO2'!AC163+'CH4'!AC163*PCG!$C$5+N2O!AC163*PCG!$C$6+HFC!AC163+PFC!AC163+'SF6'!AC163</f>
        <v>31.4304100641532</v>
      </c>
      <c r="AD163" s="94">
        <f>+'CO2'!AD163+'abs CO2'!AD163+'CH4'!AD163*PCG!$C$5+N2O!AD163*PCG!$C$6+HFC!AD163+PFC!AD163+'SF6'!AD163</f>
        <v>27.742952309950482</v>
      </c>
      <c r="AE163" s="94">
        <f>+'CO2'!AE163+'abs CO2'!AE163+'CH4'!AE163*PCG!$C$5+N2O!AE163*PCG!$C$6+HFC!AE163+PFC!AE163+'SF6'!AE163</f>
        <v>29.859644407179371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3.2570271709368948</v>
      </c>
      <c r="M164" s="94">
        <f>+'CO2'!M164+'abs CO2'!M164+'CH4'!M164*PCG!$C$5+N2O!M164*PCG!$C$6+HFC!M164+PFC!M164+'SF6'!M164</f>
        <v>4.4189871201213125</v>
      </c>
      <c r="N164" s="94">
        <f>+'CO2'!N164+'abs CO2'!N164+'CH4'!N164*PCG!$C$5+N2O!N164*PCG!$C$6+HFC!N164+PFC!N164+'SF6'!N164</f>
        <v>12.313268872731125</v>
      </c>
      <c r="O164" s="94">
        <f>+'CO2'!O164+'abs CO2'!O164+'CH4'!O164*PCG!$C$5+N2O!O164*PCG!$C$6+HFC!O164+PFC!O164+'SF6'!O164</f>
        <v>12.055525985377141</v>
      </c>
      <c r="P164" s="94">
        <f>+'CO2'!P164+'abs CO2'!P164+'CH4'!P164*PCG!$C$5+N2O!P164*PCG!$C$6+HFC!P164+PFC!P164+'SF6'!P164</f>
        <v>14.999745798041904</v>
      </c>
      <c r="Q164" s="94">
        <f>+'CO2'!Q164+'abs CO2'!Q164+'CH4'!Q164*PCG!$C$5+N2O!Q164*PCG!$C$6+HFC!Q164+PFC!Q164+'SF6'!Q164</f>
        <v>18.011896682630418</v>
      </c>
      <c r="R164" s="94">
        <f>+'CO2'!R164+'abs CO2'!R164+'CH4'!R164*PCG!$C$5+N2O!R164*PCG!$C$6+HFC!R164+PFC!R164+'SF6'!R164</f>
        <v>21.574312385772963</v>
      </c>
      <c r="S164" s="94">
        <f>+'CO2'!S164+'abs CO2'!S164+'CH4'!S164*PCG!$C$5+N2O!S164*PCG!$C$6+HFC!S164+PFC!S164+'SF6'!S164</f>
        <v>26.210668745632773</v>
      </c>
      <c r="T164" s="94">
        <f>+'CO2'!T164+'abs CO2'!T164+'CH4'!T164*PCG!$C$5+N2O!T164*PCG!$C$6+HFC!T164+PFC!T164+'SF6'!T164</f>
        <v>31.568009289754379</v>
      </c>
      <c r="U164" s="94">
        <f>+'CO2'!U164+'abs CO2'!U164+'CH4'!U164*PCG!$C$5+N2O!U164*PCG!$C$6+HFC!U164+PFC!U164+'SF6'!U164</f>
        <v>44.215460108454465</v>
      </c>
      <c r="V164" s="94">
        <f>+'CO2'!V164+'abs CO2'!V164+'CH4'!V164*PCG!$C$5+N2O!V164*PCG!$C$6+HFC!V164+PFC!V164+'SF6'!V164</f>
        <v>46.742800066658759</v>
      </c>
      <c r="W164" s="94">
        <f>+'CO2'!W164+'abs CO2'!W164+'CH4'!W164*PCG!$C$5+N2O!W164*PCG!$C$6+HFC!W164+PFC!W164+'SF6'!W164</f>
        <v>60.217310710019504</v>
      </c>
      <c r="X164" s="94">
        <f>+'CO2'!X164+'abs CO2'!X164+'CH4'!X164*PCG!$C$5+N2O!X164*PCG!$C$6+HFC!X164+PFC!X164+'SF6'!X164</f>
        <v>74.427200200892756</v>
      </c>
      <c r="Y164" s="94">
        <f>+'CO2'!Y164+'abs CO2'!Y164+'CH4'!Y164*PCG!$C$5+N2O!Y164*PCG!$C$6+HFC!Y164+PFC!Y164+'SF6'!Y164</f>
        <v>87.98968103074229</v>
      </c>
      <c r="Z164" s="94">
        <f>+'CO2'!Z164+'abs CO2'!Z164+'CH4'!Z164*PCG!$C$5+N2O!Z164*PCG!$C$6+HFC!Z164+PFC!Z164+'SF6'!Z164</f>
        <v>98.989803611652377</v>
      </c>
      <c r="AA164" s="94">
        <f>+'CO2'!AA164+'abs CO2'!AA164+'CH4'!AA164*PCG!$C$5+N2O!AA164*PCG!$C$6+HFC!AA164+PFC!AA164+'SF6'!AA164</f>
        <v>113.99364051872868</v>
      </c>
      <c r="AB164" s="94">
        <f>+'CO2'!AB164+'abs CO2'!AB164+'CH4'!AB164*PCG!$C$5+N2O!AB164*PCG!$C$6+HFC!AB164+PFC!AB164+'SF6'!AB164</f>
        <v>109.78490455928086</v>
      </c>
      <c r="AC164" s="94">
        <f>+'CO2'!AC164+'abs CO2'!AC164+'CH4'!AC164*PCG!$C$5+N2O!AC164*PCG!$C$6+HFC!AC164+PFC!AC164+'SF6'!AC164</f>
        <v>128.10760311835395</v>
      </c>
      <c r="AD164" s="94">
        <f>+'CO2'!AD164+'abs CO2'!AD164+'CH4'!AD164*PCG!$C$5+N2O!AD164*PCG!$C$6+HFC!AD164+PFC!AD164+'SF6'!AD164</f>
        <v>156.3623353183558</v>
      </c>
      <c r="AE164" s="94">
        <f>+'CO2'!AE164+'abs CO2'!AE164+'CH4'!AE164*PCG!$C$5+N2O!AE164*PCG!$C$6+HFC!AE164+PFC!AE164+'SF6'!AE164</f>
        <v>194.60056325663328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3.4545052149464468E-2</v>
      </c>
      <c r="M165" s="94">
        <f>+'CO2'!M165+'abs CO2'!M165+'CH4'!M165*PCG!$C$5+N2O!M165*PCG!$C$6+HFC!M165+PFC!M165+'SF6'!M165</f>
        <v>4.5840231965735313E-2</v>
      </c>
      <c r="N165" s="94">
        <f>+'CO2'!N165+'abs CO2'!N165+'CH4'!N165*PCG!$C$5+N2O!N165*PCG!$C$6+HFC!N165+PFC!N165+'SF6'!N165</f>
        <v>6.6725648334812843E-2</v>
      </c>
      <c r="O165" s="94">
        <f>+'CO2'!O165+'abs CO2'!O165+'CH4'!O165*PCG!$C$5+N2O!O165*PCG!$C$6+HFC!O165+PFC!O165+'SF6'!O165</f>
        <v>0.16702941563388088</v>
      </c>
      <c r="P165" s="94">
        <f>+'CO2'!P165+'abs CO2'!P165+'CH4'!P165*PCG!$C$5+N2O!P165*PCG!$C$6+HFC!P165+PFC!P165+'SF6'!P165</f>
        <v>0.31425125731513331</v>
      </c>
      <c r="Q165" s="94">
        <f>+'CO2'!Q165+'abs CO2'!Q165+'CH4'!Q165*PCG!$C$5+N2O!Q165*PCG!$C$6+HFC!Q165+PFC!Q165+'SF6'!Q165</f>
        <v>0.41901993220083944</v>
      </c>
      <c r="R165" s="94">
        <f>+'CO2'!R165+'abs CO2'!R165+'CH4'!R165*PCG!$C$5+N2O!R165*PCG!$C$6+HFC!R165+PFC!R165+'SF6'!R165</f>
        <v>0.60243596385750386</v>
      </c>
      <c r="S165" s="94">
        <f>+'CO2'!S165+'abs CO2'!S165+'CH4'!S165*PCG!$C$5+N2O!S165*PCG!$C$6+HFC!S165+PFC!S165+'SF6'!S165</f>
        <v>1.1470170664680095</v>
      </c>
      <c r="T165" s="94">
        <f>+'CO2'!T165+'abs CO2'!T165+'CH4'!T165*PCG!$C$5+N2O!T165*PCG!$C$6+HFC!T165+PFC!T165+'SF6'!T165</f>
        <v>1.4947049405752257</v>
      </c>
      <c r="U165" s="94">
        <f>+'CO2'!U165+'abs CO2'!U165+'CH4'!U165*PCG!$C$5+N2O!U165*PCG!$C$6+HFC!U165+PFC!U165+'SF6'!U165</f>
        <v>2.3328288606773162</v>
      </c>
      <c r="V165" s="94">
        <f>+'CO2'!V165+'abs CO2'!V165+'CH4'!V165*PCG!$C$5+N2O!V165*PCG!$C$6+HFC!V165+PFC!V165+'SF6'!V165</f>
        <v>3.4256253655570417</v>
      </c>
      <c r="W165" s="94">
        <f>+'CO2'!W165+'abs CO2'!W165+'CH4'!W165*PCG!$C$5+N2O!W165*PCG!$C$6+HFC!W165+PFC!W165+'SF6'!W165</f>
        <v>4.288160646474382</v>
      </c>
      <c r="X165" s="94">
        <f>+'CO2'!X165+'abs CO2'!X165+'CH4'!X165*PCG!$C$5+N2O!X165*PCG!$C$6+HFC!X165+PFC!X165+'SF6'!X165</f>
        <v>4.817436282782003</v>
      </c>
      <c r="Y165" s="94">
        <f>+'CO2'!Y165+'abs CO2'!Y165+'CH4'!Y165*PCG!$C$5+N2O!Y165*PCG!$C$6+HFC!Y165+PFC!Y165+'SF6'!Y165</f>
        <v>6.0421726680867511</v>
      </c>
      <c r="Z165" s="94">
        <f>+'CO2'!Z165+'abs CO2'!Z165+'CH4'!Z165*PCG!$C$5+N2O!Z165*PCG!$C$6+HFC!Z165+PFC!Z165+'SF6'!Z165</f>
        <v>7.1356412656040691</v>
      </c>
      <c r="AA165" s="94">
        <f>+'CO2'!AA165+'abs CO2'!AA165+'CH4'!AA165*PCG!$C$5+N2O!AA165*PCG!$C$6+HFC!AA165+PFC!AA165+'SF6'!AA165</f>
        <v>7.4154574516880443</v>
      </c>
      <c r="AB165" s="94">
        <f>+'CO2'!AB165+'abs CO2'!AB165+'CH4'!AB165*PCG!$C$5+N2O!AB165*PCG!$C$6+HFC!AB165+PFC!AB165+'SF6'!AB165</f>
        <v>6.8584701365251144</v>
      </c>
      <c r="AC165" s="94">
        <f>+'CO2'!AC165+'abs CO2'!AC165+'CH4'!AC165*PCG!$C$5+N2O!AC165*PCG!$C$6+HFC!AC165+PFC!AC165+'SF6'!AC165</f>
        <v>7.6151170604870408</v>
      </c>
      <c r="AD165" s="94">
        <f>+'CO2'!AD165+'abs CO2'!AD165+'CH4'!AD165*PCG!$C$5+N2O!AD165*PCG!$C$6+HFC!AD165+PFC!AD165+'SF6'!AD165</f>
        <v>7.8307720424504481</v>
      </c>
      <c r="AE165" s="94">
        <f>+'CO2'!AE165+'abs CO2'!AE165+'CH4'!AE165*PCG!$C$5+N2O!AE165*PCG!$C$6+HFC!AE165+PFC!AE165+'SF6'!AE165</f>
        <v>7.7080753170444583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7.2616077016519637E-4</v>
      </c>
      <c r="G166" s="94">
        <f>+'CO2'!G166+'abs CO2'!G166+'CH4'!G166*PCG!$C$5+N2O!G166*PCG!$C$6+HFC!G166+PFC!G166+'SF6'!G166</f>
        <v>5.6810190517845704E-4</v>
      </c>
      <c r="H166" s="94">
        <f>+'CO2'!H166+'abs CO2'!H166+'CH4'!H166*PCG!$C$5+N2O!H166*PCG!$C$6+HFC!H166+PFC!H166+'SF6'!H166</f>
        <v>1.9615617869163993E-2</v>
      </c>
      <c r="I166" s="94">
        <f>+'CO2'!I166+'abs CO2'!I166+'CH4'!I166*PCG!$C$5+N2O!I166*PCG!$C$6+HFC!I166+PFC!I166+'SF6'!I166</f>
        <v>3.1399336817829804E-2</v>
      </c>
      <c r="J166" s="94">
        <f>+'CO2'!J166+'abs CO2'!J166+'CH4'!J166*PCG!$C$5+N2O!J166*PCG!$C$6+HFC!J166+PFC!J166+'SF6'!J166</f>
        <v>0.30548668803255419</v>
      </c>
      <c r="K166" s="94">
        <f>+'CO2'!K166+'abs CO2'!K166+'CH4'!K166*PCG!$C$5+N2O!K166*PCG!$C$6+HFC!K166+PFC!K166+'SF6'!K166</f>
        <v>0.23507287991228221</v>
      </c>
      <c r="L166" s="94">
        <f>+'CO2'!L166+'abs CO2'!L166+'CH4'!L166*PCG!$C$5+N2O!L166*PCG!$C$6+HFC!L166+PFC!L166+'SF6'!L166</f>
        <v>0.7950333560035604</v>
      </c>
      <c r="M166" s="94">
        <f>+'CO2'!M166+'abs CO2'!M166+'CH4'!M166*PCG!$C$5+N2O!M166*PCG!$C$6+HFC!M166+PFC!M166+'SF6'!M166</f>
        <v>0.56738992280051714</v>
      </c>
      <c r="N166" s="94">
        <f>+'CO2'!N166+'abs CO2'!N166+'CH4'!N166*PCG!$C$5+N2O!N166*PCG!$C$6+HFC!N166+PFC!N166+'SF6'!N166</f>
        <v>0.69897684671109828</v>
      </c>
      <c r="O166" s="94">
        <f>+'CO2'!O166+'abs CO2'!O166+'CH4'!O166*PCG!$C$5+N2O!O166*PCG!$C$6+HFC!O166+PFC!O166+'SF6'!O166</f>
        <v>3.3173034245108242</v>
      </c>
      <c r="P166" s="94">
        <f>+'CO2'!P166+'abs CO2'!P166+'CH4'!P166*PCG!$C$5+N2O!P166*PCG!$C$6+HFC!P166+PFC!P166+'SF6'!P166</f>
        <v>6.1830344750849209</v>
      </c>
      <c r="Q166" s="94">
        <f>+'CO2'!Q166+'abs CO2'!Q166+'CH4'!Q166*PCG!$C$5+N2O!Q166*PCG!$C$6+HFC!Q166+PFC!Q166+'SF6'!Q166</f>
        <v>8.5161929051395031</v>
      </c>
      <c r="R166" s="94">
        <f>+'CO2'!R166+'abs CO2'!R166+'CH4'!R166*PCG!$C$5+N2O!R166*PCG!$C$6+HFC!R166+PFC!R166+'SF6'!R166</f>
        <v>10.135811389189572</v>
      </c>
      <c r="S166" s="94">
        <f>+'CO2'!S166+'abs CO2'!S166+'CH4'!S166*PCG!$C$5+N2O!S166*PCG!$C$6+HFC!S166+PFC!S166+'SF6'!S166</f>
        <v>16.437630613970271</v>
      </c>
      <c r="T166" s="94">
        <f>+'CO2'!T166+'abs CO2'!T166+'CH4'!T166*PCG!$C$5+N2O!T166*PCG!$C$6+HFC!T166+PFC!T166+'SF6'!T166</f>
        <v>21.008086726394232</v>
      </c>
      <c r="U166" s="94">
        <f>+'CO2'!U166+'abs CO2'!U166+'CH4'!U166*PCG!$C$5+N2O!U166*PCG!$C$6+HFC!U166+PFC!U166+'SF6'!U166</f>
        <v>28.469512494940584</v>
      </c>
      <c r="V166" s="94">
        <f>+'CO2'!V166+'abs CO2'!V166+'CH4'!V166*PCG!$C$5+N2O!V166*PCG!$C$6+HFC!V166+PFC!V166+'SF6'!V166</f>
        <v>33.770888926561057</v>
      </c>
      <c r="W166" s="94">
        <f>+'CO2'!W166+'abs CO2'!W166+'CH4'!W166*PCG!$C$5+N2O!W166*PCG!$C$6+HFC!W166+PFC!W166+'SF6'!W166</f>
        <v>43.818429962800863</v>
      </c>
      <c r="X166" s="94">
        <f>+'CO2'!X166+'abs CO2'!X166+'CH4'!X166*PCG!$C$5+N2O!X166*PCG!$C$6+HFC!X166+PFC!X166+'SF6'!X166</f>
        <v>64.790608406963955</v>
      </c>
      <c r="Y166" s="94">
        <f>+'CO2'!Y166+'abs CO2'!Y166+'CH4'!Y166*PCG!$C$5+N2O!Y166*PCG!$C$6+HFC!Y166+PFC!Y166+'SF6'!Y166</f>
        <v>68.759405976349598</v>
      </c>
      <c r="Z166" s="94">
        <f>+'CO2'!Z166+'abs CO2'!Z166+'CH4'!Z166*PCG!$C$5+N2O!Z166*PCG!$C$6+HFC!Z166+PFC!Z166+'SF6'!Z166</f>
        <v>93.723977051604024</v>
      </c>
      <c r="AA166" s="94">
        <f>+'CO2'!AA166+'abs CO2'!AA166+'CH4'!AA166*PCG!$C$5+N2O!AA166*PCG!$C$6+HFC!AA166+PFC!AA166+'SF6'!AA166</f>
        <v>114.99649912668697</v>
      </c>
      <c r="AB166" s="94">
        <f>+'CO2'!AB166+'abs CO2'!AB166+'CH4'!AB166*PCG!$C$5+N2O!AB166*PCG!$C$6+HFC!AB166+PFC!AB166+'SF6'!AB166</f>
        <v>134.69534562535645</v>
      </c>
      <c r="AC166" s="94">
        <f>+'CO2'!AC166+'abs CO2'!AC166+'CH4'!AC166*PCG!$C$5+N2O!AC166*PCG!$C$6+HFC!AC166+PFC!AC166+'SF6'!AC166</f>
        <v>153.91184416442712</v>
      </c>
      <c r="AD166" s="94">
        <f>+'CO2'!AD166+'abs CO2'!AD166+'CH4'!AD166*PCG!$C$5+N2O!AD166*PCG!$C$6+HFC!AD166+PFC!AD166+'SF6'!AD166</f>
        <v>211.32354621287072</v>
      </c>
      <c r="AE166" s="94">
        <f>+'CO2'!AE166+'abs CO2'!AE166+'CH4'!AE166*PCG!$C$5+N2O!AE166*PCG!$C$6+HFC!AE166+PFC!AE166+'SF6'!AE166</f>
        <v>261.47081346891628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5.414554177086739E-8</v>
      </c>
      <c r="F167" s="94">
        <f>+'CO2'!F167+'abs CO2'!F167+'CH4'!F167*PCG!$C$5+N2O!F167*PCG!$C$6+HFC!F167+PFC!F167+'SF6'!F167</f>
        <v>5.018183576201892E-8</v>
      </c>
      <c r="G167" s="94">
        <f>+'CO2'!G167+'abs CO2'!G167+'CH4'!G167*PCG!$C$5+N2O!G167*PCG!$C$6+HFC!G167+PFC!G167+'SF6'!G167</f>
        <v>1.7257801353475506</v>
      </c>
      <c r="H167" s="94">
        <f>+'CO2'!H167+'abs CO2'!H167+'CH4'!H167*PCG!$C$5+N2O!H167*PCG!$C$6+HFC!H167+PFC!H167+'SF6'!H167</f>
        <v>3.9483345287837568</v>
      </c>
      <c r="I167" s="94">
        <f>+'CO2'!I167+'abs CO2'!I167+'CH4'!I167*PCG!$C$5+N2O!I167*PCG!$C$6+HFC!I167+PFC!I167+'SF6'!I167</f>
        <v>8.3776716290143707</v>
      </c>
      <c r="J167" s="94">
        <f>+'CO2'!J167+'abs CO2'!J167+'CH4'!J167*PCG!$C$5+N2O!J167*PCG!$C$6+HFC!J167+PFC!J167+'SF6'!J167</f>
        <v>18.873348480374656</v>
      </c>
      <c r="K167" s="94">
        <f>+'CO2'!K167+'abs CO2'!K167+'CH4'!K167*PCG!$C$5+N2O!K167*PCG!$C$6+HFC!K167+PFC!K167+'SF6'!K167</f>
        <v>19.811272692715544</v>
      </c>
      <c r="L167" s="94">
        <f>+'CO2'!L167+'abs CO2'!L167+'CH4'!L167*PCG!$C$5+N2O!L167*PCG!$C$6+HFC!L167+PFC!L167+'SF6'!L167</f>
        <v>23.053061582747958</v>
      </c>
      <c r="M167" s="94">
        <f>+'CO2'!M167+'abs CO2'!M167+'CH4'!M167*PCG!$C$5+N2O!M167*PCG!$C$6+HFC!M167+PFC!M167+'SF6'!M167</f>
        <v>30.547765088714776</v>
      </c>
      <c r="N167" s="94">
        <f>+'CO2'!N167+'abs CO2'!N167+'CH4'!N167*PCG!$C$5+N2O!N167*PCG!$C$6+HFC!N167+PFC!N167+'SF6'!N167</f>
        <v>34.33692372588461</v>
      </c>
      <c r="O167" s="94">
        <f>+'CO2'!O167+'abs CO2'!O167+'CH4'!O167*PCG!$C$5+N2O!O167*PCG!$C$6+HFC!O167+PFC!O167+'SF6'!O167</f>
        <v>36.594822276111756</v>
      </c>
      <c r="P167" s="94">
        <f>+'CO2'!P167+'abs CO2'!P167+'CH4'!P167*PCG!$C$5+N2O!P167*PCG!$C$6+HFC!P167+PFC!P167+'SF6'!P167</f>
        <v>42.959736902964238</v>
      </c>
      <c r="Q167" s="94">
        <f>+'CO2'!Q167+'abs CO2'!Q167+'CH4'!Q167*PCG!$C$5+N2O!Q167*PCG!$C$6+HFC!Q167+PFC!Q167+'SF6'!Q167</f>
        <v>51.158801246589682</v>
      </c>
      <c r="R167" s="94">
        <f>+'CO2'!R167+'abs CO2'!R167+'CH4'!R167*PCG!$C$5+N2O!R167*PCG!$C$6+HFC!R167+PFC!R167+'SF6'!R167</f>
        <v>61.616247025465356</v>
      </c>
      <c r="S167" s="94">
        <f>+'CO2'!S167+'abs CO2'!S167+'CH4'!S167*PCG!$C$5+N2O!S167*PCG!$C$6+HFC!S167+PFC!S167+'SF6'!S167</f>
        <v>73.981075260788984</v>
      </c>
      <c r="T167" s="94">
        <f>+'CO2'!T167+'abs CO2'!T167+'CH4'!T167*PCG!$C$5+N2O!T167*PCG!$C$6+HFC!T167+PFC!T167+'SF6'!T167</f>
        <v>87.770039908673823</v>
      </c>
      <c r="U167" s="94">
        <f>+'CO2'!U167+'abs CO2'!U167+'CH4'!U167*PCG!$C$5+N2O!U167*PCG!$C$6+HFC!U167+PFC!U167+'SF6'!U167</f>
        <v>100.41951800686914</v>
      </c>
      <c r="V167" s="94">
        <f>+'CO2'!V167+'abs CO2'!V167+'CH4'!V167*PCG!$C$5+N2O!V167*PCG!$C$6+HFC!V167+PFC!V167+'SF6'!V167</f>
        <v>121.66657662254819</v>
      </c>
      <c r="W167" s="94">
        <f>+'CO2'!W167+'abs CO2'!W167+'CH4'!W167*PCG!$C$5+N2O!W167*PCG!$C$6+HFC!W167+PFC!W167+'SF6'!W167</f>
        <v>105.09710571481372</v>
      </c>
      <c r="X167" s="94">
        <f>+'CO2'!X167+'abs CO2'!X167+'CH4'!X167*PCG!$C$5+N2O!X167*PCG!$C$6+HFC!X167+PFC!X167+'SF6'!X167</f>
        <v>124.51908384305091</v>
      </c>
      <c r="Y167" s="94">
        <f>+'CO2'!Y167+'abs CO2'!Y167+'CH4'!Y167*PCG!$C$5+N2O!Y167*PCG!$C$6+HFC!Y167+PFC!Y167+'SF6'!Y167</f>
        <v>139.10994376860307</v>
      </c>
      <c r="Z167" s="94">
        <f>+'CO2'!Z167+'abs CO2'!Z167+'CH4'!Z167*PCG!$C$5+N2O!Z167*PCG!$C$6+HFC!Z167+PFC!Z167+'SF6'!Z167</f>
        <v>151.92108043575084</v>
      </c>
      <c r="AA167" s="94">
        <f>+'CO2'!AA167+'abs CO2'!AA167+'CH4'!AA167*PCG!$C$5+N2O!AA167*PCG!$C$6+HFC!AA167+PFC!AA167+'SF6'!AA167</f>
        <v>170.46950540570117</v>
      </c>
      <c r="AB167" s="94">
        <f>+'CO2'!AB167+'abs CO2'!AB167+'CH4'!AB167*PCG!$C$5+N2O!AB167*PCG!$C$6+HFC!AB167+PFC!AB167+'SF6'!AB167</f>
        <v>181.93658450336139</v>
      </c>
      <c r="AC167" s="94">
        <f>+'CO2'!AC167+'abs CO2'!AC167+'CH4'!AC167*PCG!$C$5+N2O!AC167*PCG!$C$6+HFC!AC167+PFC!AC167+'SF6'!AC167</f>
        <v>197.95795728955551</v>
      </c>
      <c r="AD167" s="94">
        <f>+'CO2'!AD167+'abs CO2'!AD167+'CH4'!AD167*PCG!$C$5+N2O!AD167*PCG!$C$6+HFC!AD167+PFC!AD167+'SF6'!AD167</f>
        <v>218.39618686769126</v>
      </c>
      <c r="AE167" s="94">
        <f>+'CO2'!AE167+'abs CO2'!AE167+'CH4'!AE167*PCG!$C$5+N2O!AE167*PCG!$C$6+HFC!AE167+PFC!AE167+'SF6'!AE167</f>
        <v>230.43317506197064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3.3236199364864742E-3</v>
      </c>
      <c r="Q168" s="94">
        <f>+'CO2'!Q168+'abs CO2'!Q168+'CH4'!Q168*PCG!$C$5+N2O!Q168*PCG!$C$6+HFC!Q168+PFC!Q168+'SF6'!Q168</f>
        <v>1.5769298923395747</v>
      </c>
      <c r="R168" s="94">
        <f>+'CO2'!R168+'abs CO2'!R168+'CH4'!R168*PCG!$C$5+N2O!R168*PCG!$C$6+HFC!R168+PFC!R168+'SF6'!R168</f>
        <v>4.7013043871883404</v>
      </c>
      <c r="S168" s="94">
        <f>+'CO2'!S168+'abs CO2'!S168+'CH4'!S168*PCG!$C$5+N2O!S168*PCG!$C$6+HFC!S168+PFC!S168+'SF6'!S168</f>
        <v>3.4920622753811412</v>
      </c>
      <c r="T168" s="94">
        <f>+'CO2'!T168+'abs CO2'!T168+'CH4'!T168*PCG!$C$5+N2O!T168*PCG!$C$6+HFC!T168+PFC!T168+'SF6'!T168</f>
        <v>2.2776866495586674</v>
      </c>
      <c r="U168" s="94">
        <f>+'CO2'!U168+'abs CO2'!U168+'CH4'!U168*PCG!$C$5+N2O!U168*PCG!$C$6+HFC!U168+PFC!U168+'SF6'!U168</f>
        <v>6.2307786657187485</v>
      </c>
      <c r="V168" s="94">
        <f>+'CO2'!V168+'abs CO2'!V168+'CH4'!V168*PCG!$C$5+N2O!V168*PCG!$C$6+HFC!V168+PFC!V168+'SF6'!V168</f>
        <v>8.0240564390009279</v>
      </c>
      <c r="W168" s="94">
        <f>+'CO2'!W168+'abs CO2'!W168+'CH4'!W168*PCG!$C$5+N2O!W168*PCG!$C$6+HFC!W168+PFC!W168+'SF6'!W168</f>
        <v>23.190121454825636</v>
      </c>
      <c r="X168" s="94">
        <f>+'CO2'!X168+'abs CO2'!X168+'CH4'!X168*PCG!$C$5+N2O!X168*PCG!$C$6+HFC!X168+PFC!X168+'SF6'!X168</f>
        <v>11.102122119453771</v>
      </c>
      <c r="Y168" s="94">
        <f>+'CO2'!Y168+'abs CO2'!Y168+'CH4'!Y168*PCG!$C$5+N2O!Y168*PCG!$C$6+HFC!Y168+PFC!Y168+'SF6'!Y168</f>
        <v>23.755986330245474</v>
      </c>
      <c r="Z168" s="94">
        <f>+'CO2'!Z168+'abs CO2'!Z168+'CH4'!Z168*PCG!$C$5+N2O!Z168*PCG!$C$6+HFC!Z168+PFC!Z168+'SF6'!Z168</f>
        <v>16.389077232920311</v>
      </c>
      <c r="AA168" s="94">
        <f>+'CO2'!AA168+'abs CO2'!AA168+'CH4'!AA168*PCG!$C$5+N2O!AA168*PCG!$C$6+HFC!AA168+PFC!AA168+'SF6'!AA168</f>
        <v>21.355907975270195</v>
      </c>
      <c r="AB168" s="94">
        <f>+'CO2'!AB168+'abs CO2'!AB168+'CH4'!AB168*PCG!$C$5+N2O!AB168*PCG!$C$6+HFC!AB168+PFC!AB168+'SF6'!AB168</f>
        <v>22.876339253482495</v>
      </c>
      <c r="AC168" s="94">
        <f>+'CO2'!AC168+'abs CO2'!AC168+'CH4'!AC168*PCG!$C$5+N2O!AC168*PCG!$C$6+HFC!AC168+PFC!AC168+'SF6'!AC168</f>
        <v>36.563748855984741</v>
      </c>
      <c r="AD168" s="94">
        <f>+'CO2'!AD168+'abs CO2'!AD168+'CH4'!AD168*PCG!$C$5+N2O!AD168*PCG!$C$6+HFC!AD168+PFC!AD168+'SF6'!AD168</f>
        <v>32.092440345819753</v>
      </c>
      <c r="AE168" s="94">
        <f>+'CO2'!AE168+'abs CO2'!AE168+'CH4'!AE168*PCG!$C$5+N2O!AE168*PCG!$C$6+HFC!AE168+PFC!AE168+'SF6'!AE168</f>
        <v>26.391041989073202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0.11139897993022763</v>
      </c>
      <c r="K169" s="94">
        <f>+'CO2'!K169+'abs CO2'!K169+'CH4'!K169*PCG!$C$5+N2O!K169*PCG!$C$6+HFC!K169+PFC!K169+'SF6'!K169</f>
        <v>0.26327318184950987</v>
      </c>
      <c r="L169" s="94">
        <f>+'CO2'!L169+'abs CO2'!L169+'CH4'!L169*PCG!$C$5+N2O!L169*PCG!$C$6+HFC!L169+PFC!L169+'SF6'!L169</f>
        <v>0.55688474427359624</v>
      </c>
      <c r="M169" s="94">
        <f>+'CO2'!M169+'abs CO2'!M169+'CH4'!M169*PCG!$C$5+N2O!M169*PCG!$C$6+HFC!M169+PFC!M169+'SF6'!M169</f>
        <v>1.0108271175961849</v>
      </c>
      <c r="N169" s="94">
        <f>+'CO2'!N169+'abs CO2'!N169+'CH4'!N169*PCG!$C$5+N2O!N169*PCG!$C$6+HFC!N169+PFC!N169+'SF6'!N169</f>
        <v>1.635782333471429</v>
      </c>
      <c r="O169" s="94">
        <f>+'CO2'!O169+'abs CO2'!O169+'CH4'!O169*PCG!$C$5+N2O!O169*PCG!$C$6+HFC!O169+PFC!O169+'SF6'!O169</f>
        <v>2.2219251812339604</v>
      </c>
      <c r="P169" s="94">
        <f>+'CO2'!P169+'abs CO2'!P169+'CH4'!P169*PCG!$C$5+N2O!P169*PCG!$C$6+HFC!P169+PFC!P169+'SF6'!P169</f>
        <v>2.4818825268775018</v>
      </c>
      <c r="Q169" s="94">
        <f>+'CO2'!Q169+'abs CO2'!Q169+'CH4'!Q169*PCG!$C$5+N2O!Q169*PCG!$C$6+HFC!Q169+PFC!Q169+'SF6'!Q169</f>
        <v>2.8855845813747085</v>
      </c>
      <c r="R169" s="94">
        <f>+'CO2'!R169+'abs CO2'!R169+'CH4'!R169*PCG!$C$5+N2O!R169*PCG!$C$6+HFC!R169+PFC!R169+'SF6'!R169</f>
        <v>3.410410648390811</v>
      </c>
      <c r="S169" s="94">
        <f>+'CO2'!S169+'abs CO2'!S169+'CH4'!S169*PCG!$C$5+N2O!S169*PCG!$C$6+HFC!S169+PFC!S169+'SF6'!S169</f>
        <v>4.2301703248177382</v>
      </c>
      <c r="T169" s="94">
        <f>+'CO2'!T169+'abs CO2'!T169+'CH4'!T169*PCG!$C$5+N2O!T169*PCG!$C$6+HFC!T169+PFC!T169+'SF6'!T169</f>
        <v>5.0733489437991857</v>
      </c>
      <c r="U169" s="94">
        <f>+'CO2'!U169+'abs CO2'!U169+'CH4'!U169*PCG!$C$5+N2O!U169*PCG!$C$6+HFC!U169+PFC!U169+'SF6'!U169</f>
        <v>6.8684402868530166</v>
      </c>
      <c r="V169" s="94">
        <f>+'CO2'!V169+'abs CO2'!V169+'CH4'!V169*PCG!$C$5+N2O!V169*PCG!$C$6+HFC!V169+PFC!V169+'SF6'!V169</f>
        <v>7.5719047066739842</v>
      </c>
      <c r="W169" s="94">
        <f>+'CO2'!W169+'abs CO2'!W169+'CH4'!W169*PCG!$C$5+N2O!W169*PCG!$C$6+HFC!W169+PFC!W169+'SF6'!W169</f>
        <v>10.317560376378639</v>
      </c>
      <c r="X169" s="94">
        <f>+'CO2'!X169+'abs CO2'!X169+'CH4'!X169*PCG!$C$5+N2O!X169*PCG!$C$6+HFC!X169+PFC!X169+'SF6'!X169</f>
        <v>14.20305326471575</v>
      </c>
      <c r="Y169" s="94">
        <f>+'CO2'!Y169+'abs CO2'!Y169+'CH4'!Y169*PCG!$C$5+N2O!Y169*PCG!$C$6+HFC!Y169+PFC!Y169+'SF6'!Y169</f>
        <v>21.65657762339313</v>
      </c>
      <c r="Z169" s="94">
        <f>+'CO2'!Z169+'abs CO2'!Z169+'CH4'!Z169*PCG!$C$5+N2O!Z169*PCG!$C$6+HFC!Z169+PFC!Z169+'SF6'!Z169</f>
        <v>27.064817245446424</v>
      </c>
      <c r="AA169" s="94">
        <f>+'CO2'!AA169+'abs CO2'!AA169+'CH4'!AA169*PCG!$C$5+N2O!AA169*PCG!$C$6+HFC!AA169+PFC!AA169+'SF6'!AA169</f>
        <v>30.976577137333116</v>
      </c>
      <c r="AB169" s="94">
        <f>+'CO2'!AB169+'abs CO2'!AB169+'CH4'!AB169*PCG!$C$5+N2O!AB169*PCG!$C$6+HFC!AB169+PFC!AB169+'SF6'!AB169</f>
        <v>38.899526701519314</v>
      </c>
      <c r="AC169" s="94">
        <f>+'CO2'!AC169+'abs CO2'!AC169+'CH4'!AC169*PCG!$C$5+N2O!AC169*PCG!$C$6+HFC!AC169+PFC!AC169+'SF6'!AC169</f>
        <v>43.245062367702346</v>
      </c>
      <c r="AD169" s="94">
        <f>+'CO2'!AD169+'abs CO2'!AD169+'CH4'!AD169*PCG!$C$5+N2O!AD169*PCG!$C$6+HFC!AD169+PFC!AD169+'SF6'!AD169</f>
        <v>42.250561858449331</v>
      </c>
      <c r="AE169" s="94">
        <f>+'CO2'!AE169+'abs CO2'!AE169+'CH4'!AE169*PCG!$C$5+N2O!AE169*PCG!$C$6+HFC!AE169+PFC!AE169+'SF6'!AE169</f>
        <v>40.454687779349982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2.1559370480274884</v>
      </c>
      <c r="V170" s="94">
        <f>+'CO2'!V170+'abs CO2'!V170+'CH4'!V170*PCG!$C$5+N2O!V170*PCG!$C$6+HFC!V170+PFC!V170+'SF6'!V170</f>
        <v>4.6445068304072539</v>
      </c>
      <c r="W170" s="94">
        <f>+'CO2'!W170+'abs CO2'!W170+'CH4'!W170*PCG!$C$5+N2O!W170*PCG!$C$6+HFC!W170+PFC!W170+'SF6'!W170</f>
        <v>5.439689957890784</v>
      </c>
      <c r="X170" s="94">
        <f>+'CO2'!X170+'abs CO2'!X170+'CH4'!X170*PCG!$C$5+N2O!X170*PCG!$C$6+HFC!X170+PFC!X170+'SF6'!X170</f>
        <v>5.9343360807893006</v>
      </c>
      <c r="Y170" s="94">
        <f>+'CO2'!Y170+'abs CO2'!Y170+'CH4'!Y170*PCG!$C$5+N2O!Y170*PCG!$C$6+HFC!Y170+PFC!Y170+'SF6'!Y170</f>
        <v>6.4571792716323246</v>
      </c>
      <c r="Z170" s="94">
        <f>+'CO2'!Z170+'abs CO2'!Z170+'CH4'!Z170*PCG!$C$5+N2O!Z170*PCG!$C$6+HFC!Z170+PFC!Z170+'SF6'!Z170</f>
        <v>7.3013059704997092</v>
      </c>
      <c r="AA170" s="94">
        <f>+'CO2'!AA170+'abs CO2'!AA170+'CH4'!AA170*PCG!$C$5+N2O!AA170*PCG!$C$6+HFC!AA170+PFC!AA170+'SF6'!AA170</f>
        <v>7.0163696258412385</v>
      </c>
      <c r="AB170" s="94">
        <f>+'CO2'!AB170+'abs CO2'!AB170+'CH4'!AB170*PCG!$C$5+N2O!AB170*PCG!$C$6+HFC!AB170+PFC!AB170+'SF6'!AB170</f>
        <v>5.0219996575039376</v>
      </c>
      <c r="AC170" s="94">
        <f>+'CO2'!AC170+'abs CO2'!AC170+'CH4'!AC170*PCG!$C$5+N2O!AC170*PCG!$C$6+HFC!AC170+PFC!AC170+'SF6'!AC170</f>
        <v>8.9132712506192693</v>
      </c>
      <c r="AD170" s="94">
        <f>+'CO2'!AD170+'abs CO2'!AD170+'CH4'!AD170*PCG!$C$5+N2O!AD170*PCG!$C$6+HFC!AD170+PFC!AD170+'SF6'!AD170</f>
        <v>11.662001290477773</v>
      </c>
      <c r="AE170" s="94">
        <f>+'CO2'!AE170+'abs CO2'!AE170+'CH4'!AE170*PCG!$C$5+N2O!AE170*PCG!$C$6+HFC!AE170+PFC!AE170+'SF6'!AE170</f>
        <v>8.7658144540602407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0.10115986171355525</v>
      </c>
      <c r="L171" s="94">
        <f>+'CO2'!L171+'abs CO2'!L171+'CH4'!L171*PCG!$C$5+N2O!L171*PCG!$C$6+HFC!L171+PFC!L171+'SF6'!L171</f>
        <v>0.70052617874003786</v>
      </c>
      <c r="M171" s="94">
        <f>+'CO2'!M171+'abs CO2'!M171+'CH4'!M171*PCG!$C$5+N2O!M171*PCG!$C$6+HFC!M171+PFC!M171+'SF6'!M171</f>
        <v>1.4227707943557939</v>
      </c>
      <c r="N171" s="94">
        <f>+'CO2'!N171+'abs CO2'!N171+'CH4'!N171*PCG!$C$5+N2O!N171*PCG!$C$6+HFC!N171+PFC!N171+'SF6'!N171</f>
        <v>1.6124350238413958</v>
      </c>
      <c r="O171" s="94">
        <f>+'CO2'!O171+'abs CO2'!O171+'CH4'!O171*PCG!$C$5+N2O!O171*PCG!$C$6+HFC!O171+PFC!O171+'SF6'!O171</f>
        <v>1.5091044695982856</v>
      </c>
      <c r="P171" s="94">
        <f>+'CO2'!P171+'abs CO2'!P171+'CH4'!P171*PCG!$C$5+N2O!P171*PCG!$C$6+HFC!P171+PFC!P171+'SF6'!P171</f>
        <v>0.8284055660380476</v>
      </c>
      <c r="Q171" s="94">
        <f>+'CO2'!Q171+'abs CO2'!Q171+'CH4'!Q171*PCG!$C$5+N2O!Q171*PCG!$C$6+HFC!Q171+PFC!Q171+'SF6'!Q171</f>
        <v>0.44879972526838274</v>
      </c>
      <c r="R171" s="94">
        <f>+'CO2'!R171+'abs CO2'!R171+'CH4'!R171*PCG!$C$5+N2O!R171*PCG!$C$6+HFC!R171+PFC!R171+'SF6'!R171</f>
        <v>0.56059893740753342</v>
      </c>
      <c r="S171" s="94">
        <f>+'CO2'!S171+'abs CO2'!S171+'CH4'!S171*PCG!$C$5+N2O!S171*PCG!$C$6+HFC!S171+PFC!S171+'SF6'!S171</f>
        <v>0.75526626291110166</v>
      </c>
      <c r="T171" s="94">
        <f>+'CO2'!T171+'abs CO2'!T171+'CH4'!T171*PCG!$C$5+N2O!T171*PCG!$C$6+HFC!T171+PFC!T171+'SF6'!T171</f>
        <v>0.65817867962909338</v>
      </c>
      <c r="U171" s="94">
        <f>+'CO2'!U171+'abs CO2'!U171+'CH4'!U171*PCG!$C$5+N2O!U171*PCG!$C$6+HFC!U171+PFC!U171+'SF6'!U171</f>
        <v>0.49222535706462767</v>
      </c>
      <c r="V171" s="94">
        <f>+'CO2'!V171+'abs CO2'!V171+'CH4'!V171*PCG!$C$5+N2O!V171*PCG!$C$6+HFC!V171+PFC!V171+'SF6'!V171</f>
        <v>0.46577993720892835</v>
      </c>
      <c r="W171" s="94">
        <f>+'CO2'!W171+'abs CO2'!W171+'CH4'!W171*PCG!$C$5+N2O!W171*PCG!$C$6+HFC!W171+PFC!W171+'SF6'!W171</f>
        <v>1.2479854676764057</v>
      </c>
      <c r="X171" s="94">
        <f>+'CO2'!X171+'abs CO2'!X171+'CH4'!X171*PCG!$C$5+N2O!X171*PCG!$C$6+HFC!X171+PFC!X171+'SF6'!X171</f>
        <v>2.7631635044645231</v>
      </c>
      <c r="Y171" s="94">
        <f>+'CO2'!Y171+'abs CO2'!Y171+'CH4'!Y171*PCG!$C$5+N2O!Y171*PCG!$C$6+HFC!Y171+PFC!Y171+'SF6'!Y171</f>
        <v>5.2239115006950501</v>
      </c>
      <c r="Z171" s="94">
        <f>+'CO2'!Z171+'abs CO2'!Z171+'CH4'!Z171*PCG!$C$5+N2O!Z171*PCG!$C$6+HFC!Z171+PFC!Z171+'SF6'!Z171</f>
        <v>7.6935643245217626</v>
      </c>
      <c r="AA171" s="94">
        <f>+'CO2'!AA171+'abs CO2'!AA171+'CH4'!AA171*PCG!$C$5+N2O!AA171*PCG!$C$6+HFC!AA171+PFC!AA171+'SF6'!AA171</f>
        <v>7.3539405426630369</v>
      </c>
      <c r="AB171" s="94">
        <f>+'CO2'!AB171+'abs CO2'!AB171+'CH4'!AB171*PCG!$C$5+N2O!AB171*PCG!$C$6+HFC!AB171+PFC!AB171+'SF6'!AB171</f>
        <v>7.3291383203900633</v>
      </c>
      <c r="AC171" s="94">
        <f>+'CO2'!AC171+'abs CO2'!AC171+'CH4'!AC171*PCG!$C$5+N2O!AC171*PCG!$C$6+HFC!AC171+PFC!AC171+'SF6'!AC171</f>
        <v>6.8402531474469805</v>
      </c>
      <c r="AD171" s="94">
        <f>+'CO2'!AD171+'abs CO2'!AD171+'CH4'!AD171*PCG!$C$5+N2O!AD171*PCG!$C$6+HFC!AD171+PFC!AD171+'SF6'!AD171</f>
        <v>7.1883384960186181</v>
      </c>
      <c r="AE171" s="94">
        <f>+'CO2'!AE171+'abs CO2'!AE171+'CH4'!AE171*PCG!$C$5+N2O!AE171*PCG!$C$6+HFC!AE171+PFC!AE171+'SF6'!AE171</f>
        <v>9.6153682564559766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5.9109215117450864</v>
      </c>
      <c r="D173" s="33">
        <f t="shared" ref="D173:AE173" si="42">+D174+D178+D182+D186</f>
        <v>5.195540887847061</v>
      </c>
      <c r="E173" s="33">
        <f t="shared" si="42"/>
        <v>5.4450157643893009</v>
      </c>
      <c r="F173" s="33">
        <f t="shared" si="42"/>
        <v>5.9183101696631768</v>
      </c>
      <c r="G173" s="33">
        <f t="shared" si="42"/>
        <v>6.0716588780908483</v>
      </c>
      <c r="H173" s="33">
        <f t="shared" si="42"/>
        <v>6.6454392769796709</v>
      </c>
      <c r="I173" s="33">
        <f t="shared" si="42"/>
        <v>6.7794743906292165</v>
      </c>
      <c r="J173" s="33">
        <f t="shared" si="42"/>
        <v>11.429265418954225</v>
      </c>
      <c r="K173" s="33">
        <f t="shared" si="42"/>
        <v>10.303110847248524</v>
      </c>
      <c r="L173" s="33">
        <f t="shared" si="42"/>
        <v>11.356159538647489</v>
      </c>
      <c r="M173" s="33">
        <f t="shared" si="42"/>
        <v>13.272248288446184</v>
      </c>
      <c r="N173" s="33">
        <f t="shared" si="42"/>
        <v>10.706192595837962</v>
      </c>
      <c r="O173" s="33">
        <f t="shared" si="42"/>
        <v>11.957152396003284</v>
      </c>
      <c r="P173" s="33">
        <f t="shared" si="42"/>
        <v>15.151081607309267</v>
      </c>
      <c r="Q173" s="33">
        <f t="shared" si="42"/>
        <v>14.254592672728537</v>
      </c>
      <c r="R173" s="33">
        <f t="shared" si="42"/>
        <v>12.585367847361555</v>
      </c>
      <c r="S173" s="33">
        <f t="shared" si="42"/>
        <v>13.147586512945585</v>
      </c>
      <c r="T173" s="33">
        <f t="shared" si="42"/>
        <v>13.342910758405791</v>
      </c>
      <c r="U173" s="33">
        <f t="shared" si="42"/>
        <v>13.827389643896838</v>
      </c>
      <c r="V173" s="33">
        <f t="shared" si="42"/>
        <v>16.12288481507591</v>
      </c>
      <c r="W173" s="33">
        <f t="shared" si="42"/>
        <v>22.752126610756726</v>
      </c>
      <c r="X173" s="33">
        <f t="shared" si="42"/>
        <v>14.873381766340543</v>
      </c>
      <c r="Y173" s="33">
        <f t="shared" si="42"/>
        <v>16.258875990959044</v>
      </c>
      <c r="Z173" s="33">
        <f t="shared" si="42"/>
        <v>20.0770983158741</v>
      </c>
      <c r="AA173" s="33">
        <f t="shared" si="42"/>
        <v>22.583760910998084</v>
      </c>
      <c r="AB173" s="33">
        <f t="shared" si="42"/>
        <v>26.71526155356489</v>
      </c>
      <c r="AC173" s="33">
        <f t="shared" si="42"/>
        <v>22.364114785902753</v>
      </c>
      <c r="AD173" s="33">
        <f t="shared" si="42"/>
        <v>24.571963741350178</v>
      </c>
      <c r="AE173" s="33">
        <f t="shared" si="42"/>
        <v>23.32561903092618</v>
      </c>
    </row>
    <row r="174" spans="1:31" x14ac:dyDescent="0.2">
      <c r="A174" s="13" t="s">
        <v>360</v>
      </c>
      <c r="B174" s="4" t="s">
        <v>361</v>
      </c>
      <c r="C174" s="33">
        <f>+C175+C176+C177</f>
        <v>5.6540777240944884</v>
      </c>
      <c r="D174" s="33">
        <f t="shared" ref="D174:AE174" si="43">+D175+D176+D177</f>
        <v>4.938697100196463</v>
      </c>
      <c r="E174" s="33">
        <f t="shared" si="43"/>
        <v>5.1881719767387029</v>
      </c>
      <c r="F174" s="33">
        <f t="shared" si="43"/>
        <v>5.6614663820125788</v>
      </c>
      <c r="G174" s="33">
        <f t="shared" si="43"/>
        <v>5.8148150904402502</v>
      </c>
      <c r="H174" s="33">
        <f t="shared" si="43"/>
        <v>6.3885954893290728</v>
      </c>
      <c r="I174" s="33">
        <f t="shared" si="43"/>
        <v>6.5226306029786185</v>
      </c>
      <c r="J174" s="33">
        <f t="shared" si="43"/>
        <v>11.172421631303628</v>
      </c>
      <c r="K174" s="33">
        <f t="shared" si="43"/>
        <v>10.046267059597927</v>
      </c>
      <c r="L174" s="33">
        <f t="shared" si="43"/>
        <v>11.099315750996892</v>
      </c>
      <c r="M174" s="33">
        <f t="shared" si="43"/>
        <v>13.015404500795587</v>
      </c>
      <c r="N174" s="33">
        <f t="shared" si="43"/>
        <v>10.449348808187365</v>
      </c>
      <c r="O174" s="33">
        <f t="shared" si="43"/>
        <v>11.700308608352687</v>
      </c>
      <c r="P174" s="33">
        <f t="shared" si="43"/>
        <v>14.893927227806524</v>
      </c>
      <c r="Q174" s="33">
        <f t="shared" si="43"/>
        <v>13.997129308616424</v>
      </c>
      <c r="R174" s="33">
        <f t="shared" si="43"/>
        <v>12.327659604043173</v>
      </c>
      <c r="S174" s="33">
        <f t="shared" si="43"/>
        <v>12.889633763627401</v>
      </c>
      <c r="T174" s="33">
        <f t="shared" si="43"/>
        <v>13.084727353665615</v>
      </c>
      <c r="U174" s="33">
        <f t="shared" si="43"/>
        <v>13.568994110384859</v>
      </c>
      <c r="V174" s="33">
        <f t="shared" si="43"/>
        <v>15.864363619154576</v>
      </c>
      <c r="W174" s="33">
        <f t="shared" si="43"/>
        <v>22.493519638962532</v>
      </c>
      <c r="X174" s="33">
        <f t="shared" si="43"/>
        <v>14.614658911815564</v>
      </c>
      <c r="Y174" s="33">
        <f t="shared" si="43"/>
        <v>16.042902264283551</v>
      </c>
      <c r="Z174" s="33">
        <f t="shared" si="43"/>
        <v>19.904065387133478</v>
      </c>
      <c r="AA174" s="33">
        <f t="shared" si="43"/>
        <v>22.399750949743591</v>
      </c>
      <c r="AB174" s="33">
        <f t="shared" si="43"/>
        <v>26.52019636175201</v>
      </c>
      <c r="AC174" s="33">
        <f t="shared" si="43"/>
        <v>22.20605533443252</v>
      </c>
      <c r="AD174" s="33">
        <f t="shared" si="43"/>
        <v>24.442360809494822</v>
      </c>
      <c r="AE174" s="33">
        <f t="shared" si="43"/>
        <v>23.224481869145119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1.3568381433070869</v>
      </c>
      <c r="D175" s="94">
        <f>+'CO2'!D175+'abs CO2'!D175+'CH4'!D175*PCG!$C$5+N2O!D175*PCG!$C$6+HFC!D175+PFC!D175+'SF6'!D175</f>
        <v>0.50276203850687617</v>
      </c>
      <c r="E175" s="94">
        <f>+'CO2'!E175+'abs CO2'!E175+'CH4'!E175*PCG!$C$5+N2O!E175*PCG!$C$6+HFC!E175+PFC!E175+'SF6'!E175</f>
        <v>0.57643918585461673</v>
      </c>
      <c r="F175" s="94">
        <f>+'CO2'!F175+'abs CO2'!F175+'CH4'!F175*PCG!$C$5+N2O!F175*PCG!$C$6+HFC!F175+PFC!F175+'SF6'!F175</f>
        <v>1.5045376685534593</v>
      </c>
      <c r="G175" s="94">
        <f>+'CO2'!G175+'abs CO2'!G175+'CH4'!G175*PCG!$C$5+N2O!G175*PCG!$C$6+HFC!G175+PFC!G175+'SF6'!G175</f>
        <v>1.0578292540880503</v>
      </c>
      <c r="H175" s="94">
        <f>+'CO2'!H175+'abs CO2'!H175+'CH4'!H175*PCG!$C$5+N2O!H175*PCG!$C$6+HFC!H175+PFC!H175+'SF6'!H175</f>
        <v>1.2806359921356598</v>
      </c>
      <c r="I175" s="94">
        <f>+'CO2'!I175+'abs CO2'!I175+'CH4'!I175*PCG!$C$5+N2O!I175*PCG!$C$6+HFC!I175+PFC!I175+'SF6'!I175</f>
        <v>1.4928559939051365</v>
      </c>
      <c r="J175" s="94">
        <f>+'CO2'!J175+'abs CO2'!J175+'CH4'!J175*PCG!$C$5+N2O!J175*PCG!$C$6+HFC!J175+PFC!J175+'SF6'!J175</f>
        <v>3.7056076093678763</v>
      </c>
      <c r="K175" s="94">
        <f>+'CO2'!K175+'abs CO2'!K175+'CH4'!K175*PCG!$C$5+N2O!K175*PCG!$C$6+HFC!K175+PFC!K175+'SF6'!K175</f>
        <v>1.9767195695751294</v>
      </c>
      <c r="L175" s="94">
        <f>+'CO2'!L175+'abs CO2'!L175+'CH4'!L175*PCG!$C$5+N2O!L175*PCG!$C$6+HFC!L175+PFC!L175+'SF6'!L175</f>
        <v>2.0697312646632127</v>
      </c>
      <c r="M175" s="94">
        <f>+'CO2'!M175+'abs CO2'!M175+'CH4'!M175*PCG!$C$5+N2O!M175*PCG!$C$6+HFC!M175+PFC!M175+'SF6'!M175</f>
        <v>1.9671806594722332</v>
      </c>
      <c r="N175" s="94">
        <f>+'CO2'!N175+'abs CO2'!N175+'CH4'!N175*PCG!$C$5+N2O!N175*PCG!$C$6+HFC!N175+PFC!N175+'SF6'!N175</f>
        <v>1.2716449024995082</v>
      </c>
      <c r="O175" s="94">
        <f>+'CO2'!O175+'abs CO2'!O175+'CH4'!O175*PCG!$C$5+N2O!O175*PCG!$C$6+HFC!O175+PFC!O175+'SF6'!O175</f>
        <v>1.9326906109820903</v>
      </c>
      <c r="P175" s="94">
        <f>+'CO2'!P175+'abs CO2'!P175+'CH4'!P175*PCG!$C$5+N2O!P175*PCG!$C$6+HFC!P175+PFC!P175+'SF6'!P175</f>
        <v>1.5438091842519686</v>
      </c>
      <c r="Q175" s="94">
        <f>+'CO2'!Q175+'abs CO2'!Q175+'CH4'!Q175*PCG!$C$5+N2O!Q175*PCG!$C$6+HFC!Q175+PFC!Q175+'SF6'!Q175</f>
        <v>2.1675405003374579</v>
      </c>
      <c r="R175" s="94">
        <f>+'CO2'!R175+'abs CO2'!R175+'CH4'!R175*PCG!$C$5+N2O!R175*PCG!$C$6+HFC!R175+PFC!R175+'SF6'!R175</f>
        <v>2.2384422755525097</v>
      </c>
      <c r="S175" s="94">
        <f>+'CO2'!S175+'abs CO2'!S175+'CH4'!S175*PCG!$C$5+N2O!S175*PCG!$C$6+HFC!S175+PFC!S175+'SF6'!S175</f>
        <v>2.2628187560374564</v>
      </c>
      <c r="T175" s="94">
        <f>+'CO2'!T175+'abs CO2'!T175+'CH4'!T175*PCG!$C$5+N2O!T175*PCG!$C$6+HFC!T175+PFC!T175+'SF6'!T175</f>
        <v>1.6187700866876973</v>
      </c>
      <c r="U175" s="94">
        <f>+'CO2'!U175+'abs CO2'!U175+'CH4'!U175*PCG!$C$5+N2O!U175*PCG!$C$6+HFC!U175+PFC!U175+'SF6'!U175</f>
        <v>2.0300370405047317</v>
      </c>
      <c r="V175" s="94">
        <f>+'CO2'!V175+'abs CO2'!V175+'CH4'!V175*PCG!$C$5+N2O!V175*PCG!$C$6+HFC!V175+PFC!V175+'SF6'!V175</f>
        <v>2.9388552825236598</v>
      </c>
      <c r="W175" s="94">
        <f>+'CO2'!W175+'abs CO2'!W175+'CH4'!W175*PCG!$C$5+N2O!W175*PCG!$C$6+HFC!W175+PFC!W175+'SF6'!W175</f>
        <v>3.2724965463976945</v>
      </c>
      <c r="X175" s="94">
        <f>+'CO2'!X175+'abs CO2'!X175+'CH4'!X175*PCG!$C$5+N2O!X175*PCG!$C$6+HFC!X175+PFC!X175+'SF6'!X175</f>
        <v>1.8214769360230547</v>
      </c>
      <c r="Y175" s="94">
        <f>+'CO2'!Y175+'abs CO2'!Y175+'CH4'!Y175*PCG!$C$5+N2O!Y175*PCG!$C$6+HFC!Y175+PFC!Y175+'SF6'!Y175</f>
        <v>2.2980763870342322</v>
      </c>
      <c r="Z175" s="94">
        <f>+'CO2'!Z175+'abs CO2'!Z175+'CH4'!Z175*PCG!$C$5+N2O!Z175*PCG!$C$6+HFC!Z175+PFC!Z175+'SF6'!Z175</f>
        <v>3.6267933724288834</v>
      </c>
      <c r="AA175" s="94">
        <f>+'CO2'!AA175+'abs CO2'!AA175+'CH4'!AA175*PCG!$C$5+N2O!AA175*PCG!$C$6+HFC!AA175+PFC!AA175+'SF6'!AA175</f>
        <v>2.8317911794871802</v>
      </c>
      <c r="AB175" s="94">
        <f>+'CO2'!AB175+'abs CO2'!AB175+'CH4'!AB175*PCG!$C$5+N2O!AB175*PCG!$C$6+HFC!AB175+PFC!AB175+'SF6'!AB175</f>
        <v>3.4235109749537327</v>
      </c>
      <c r="AC175" s="94">
        <f>+'CO2'!AC175+'abs CO2'!AC175+'CH4'!AC175*PCG!$C$5+N2O!AC175*PCG!$C$6+HFC!AC175+PFC!AC175+'SF6'!AC175</f>
        <v>3.3377119805759454</v>
      </c>
      <c r="AD175" s="94">
        <f>+'CO2'!AD175+'abs CO2'!AD175+'CH4'!AD175*PCG!$C$5+N2O!AD175*PCG!$C$6+HFC!AD175+PFC!AD175+'SF6'!AD175</f>
        <v>5.5781008338405353</v>
      </c>
      <c r="AE175" s="94">
        <f>+'CO2'!AE175+'abs CO2'!AE175+'CH4'!AE175*PCG!$C$5+N2O!AE175*PCG!$C$6+HFC!AE175+PFC!AE175+'SF6'!AE175</f>
        <v>4.5228450427900988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4.2972395807874015</v>
      </c>
      <c r="D176" s="94">
        <f>+'CO2'!D176+'abs CO2'!D176+'CH4'!D176*PCG!$C$5+N2O!D176*PCG!$C$6+HFC!D176+PFC!D176+'SF6'!D176</f>
        <v>4.4359350616895865</v>
      </c>
      <c r="E176" s="94">
        <f>+'CO2'!E176+'abs CO2'!E176+'CH4'!E176*PCG!$C$5+N2O!E176*PCG!$C$6+HFC!E176+PFC!E176+'SF6'!E176</f>
        <v>4.6117327908840862</v>
      </c>
      <c r="F176" s="94">
        <f>+'CO2'!F176+'abs CO2'!F176+'CH4'!F176*PCG!$C$5+N2O!F176*PCG!$C$6+HFC!F176+PFC!F176+'SF6'!F176</f>
        <v>4.1569287134591191</v>
      </c>
      <c r="G176" s="94">
        <f>+'CO2'!G176+'abs CO2'!G176+'CH4'!G176*PCG!$C$5+N2O!G176*PCG!$C$6+HFC!G176+PFC!G176+'SF6'!G176</f>
        <v>4.47062655962264</v>
      </c>
      <c r="H176" s="94">
        <f>+'CO2'!H176+'abs CO2'!H176+'CH4'!H176*PCG!$C$5+N2O!H176*PCG!$C$6+HFC!H176+PFC!H176+'SF6'!H176</f>
        <v>4.5676963117424423</v>
      </c>
      <c r="I176" s="94">
        <f>+'CO2'!I176+'abs CO2'!I176+'CH4'!I176*PCG!$C$5+N2O!I176*PCG!$C$6+HFC!I176+PFC!I176+'SF6'!I176</f>
        <v>5.0234649990464488</v>
      </c>
      <c r="J176" s="94">
        <f>+'CO2'!J176+'abs CO2'!J176+'CH4'!J176*PCG!$C$5+N2O!J176*PCG!$C$6+HFC!J176+PFC!J176+'SF6'!J176</f>
        <v>7.4668140219357513</v>
      </c>
      <c r="K176" s="94">
        <f>+'CO2'!K176+'abs CO2'!K176+'CH4'!K176*PCG!$C$5+N2O!K176*PCG!$C$6+HFC!K176+PFC!K176+'SF6'!K176</f>
        <v>8.0695474900227975</v>
      </c>
      <c r="L176" s="94">
        <f>+'CO2'!L176+'abs CO2'!L176+'CH4'!L176*PCG!$C$5+N2O!L176*PCG!$C$6+HFC!L176+PFC!L176+'SF6'!L176</f>
        <v>8.690880444882902</v>
      </c>
      <c r="M176" s="94">
        <f>+'CO2'!M176+'abs CO2'!M176+'CH4'!M176*PCG!$C$5+N2O!M176*PCG!$C$6+HFC!M176+PFC!M176+'SF6'!M176</f>
        <v>8.7954217538873554</v>
      </c>
      <c r="N176" s="94">
        <f>+'CO2'!N176+'abs CO2'!N176+'CH4'!N176*PCG!$C$5+N2O!N176*PCG!$C$6+HFC!N176+PFC!N176+'SF6'!N176</f>
        <v>9.1777039056878564</v>
      </c>
      <c r="O176" s="94">
        <f>+'CO2'!O176+'abs CO2'!O176+'CH4'!O176*PCG!$C$5+N2O!O176*PCG!$C$6+HFC!O176+PFC!O176+'SF6'!O176</f>
        <v>9.7676179973705963</v>
      </c>
      <c r="P176" s="94">
        <f>+'CO2'!P176+'abs CO2'!P176+'CH4'!P176*PCG!$C$5+N2O!P176*PCG!$C$6+HFC!P176+PFC!P176+'SF6'!P176</f>
        <v>9.6735218680764898</v>
      </c>
      <c r="Q176" s="94">
        <f>+'CO2'!Q176+'abs CO2'!Q176+'CH4'!Q176*PCG!$C$5+N2O!Q176*PCG!$C$6+HFC!Q176+PFC!Q176+'SF6'!Q176</f>
        <v>10.294074541012375</v>
      </c>
      <c r="R176" s="94">
        <f>+'CO2'!R176+'abs CO2'!R176+'CH4'!R176*PCG!$C$5+N2O!R176*PCG!$C$6+HFC!R176+PFC!R176+'SF6'!R176</f>
        <v>10.089217328490664</v>
      </c>
      <c r="S176" s="94">
        <f>+'CO2'!S176+'abs CO2'!S176+'CH4'!S176*PCG!$C$5+N2O!S176*PCG!$C$6+HFC!S176+PFC!S176+'SF6'!S176</f>
        <v>10.358333489600788</v>
      </c>
      <c r="T176" s="94">
        <f>+'CO2'!T176+'abs CO2'!T176+'CH4'!T176*PCG!$C$5+N2O!T176*PCG!$C$6+HFC!T176+PFC!T176+'SF6'!T176</f>
        <v>10.410661870637224</v>
      </c>
      <c r="U176" s="94">
        <f>+'CO2'!U176+'abs CO2'!U176+'CH4'!U176*PCG!$C$5+N2O!U176*PCG!$C$6+HFC!U176+PFC!U176+'SF6'!U176</f>
        <v>11.017365555179811</v>
      </c>
      <c r="V176" s="94">
        <f>+'CO2'!V176+'abs CO2'!V176+'CH4'!V176*PCG!$C$5+N2O!V176*PCG!$C$6+HFC!V176+PFC!V176+'SF6'!V176</f>
        <v>11.8853533989653</v>
      </c>
      <c r="W176" s="94">
        <f>+'CO2'!W176+'abs CO2'!W176+'CH4'!W176*PCG!$C$5+N2O!W176*PCG!$C$6+HFC!W176+PFC!W176+'SF6'!W176</f>
        <v>12.236814458559078</v>
      </c>
      <c r="X176" s="94">
        <f>+'CO2'!X176+'abs CO2'!X176+'CH4'!X176*PCG!$C$5+N2O!X176*PCG!$C$6+HFC!X176+PFC!X176+'SF6'!X176</f>
        <v>12.793181975792509</v>
      </c>
      <c r="Y176" s="94">
        <f>+'CO2'!Y176+'abs CO2'!Y176+'CH4'!Y176*PCG!$C$5+N2O!Y176*PCG!$C$6+HFC!Y176+PFC!Y176+'SF6'!Y176</f>
        <v>13.493881880157527</v>
      </c>
      <c r="Z176" s="94">
        <f>+'CO2'!Z176+'abs CO2'!Z176+'CH4'!Z176*PCG!$C$5+N2O!Z176*PCG!$C$6+HFC!Z176+PFC!Z176+'SF6'!Z176</f>
        <v>16.277272014704593</v>
      </c>
      <c r="AA176" s="94">
        <f>+'CO2'!AA176+'abs CO2'!AA176+'CH4'!AA176*PCG!$C$5+N2O!AA176*PCG!$C$6+HFC!AA176+PFC!AA176+'SF6'!AA176</f>
        <v>17.559318744615386</v>
      </c>
      <c r="AB176" s="94">
        <f>+'CO2'!AB176+'abs CO2'!AB176+'CH4'!AB176*PCG!$C$5+N2O!AB176*PCG!$C$6+HFC!AB176+PFC!AB176+'SF6'!AB176</f>
        <v>19.464860587291799</v>
      </c>
      <c r="AC176" s="94">
        <f>+'CO2'!AC176+'abs CO2'!AC176+'CH4'!AC176*PCG!$C$5+N2O!AC176*PCG!$C$6+HFC!AC176+PFC!AC176+'SF6'!AC176</f>
        <v>18.832546787396947</v>
      </c>
      <c r="AD176" s="94">
        <f>+'CO2'!AD176+'abs CO2'!AD176+'CH4'!AD176*PCG!$C$5+N2O!AD176*PCG!$C$6+HFC!AD176+PFC!AD176+'SF6'!AD176</f>
        <v>18.612503916007302</v>
      </c>
      <c r="AE176" s="94">
        <f>+'CO2'!AE176+'abs CO2'!AE176+'CH4'!AE176*PCG!$C$5+N2O!AE176*PCG!$C$6+HFC!AE176+PFC!AE176+'SF6'!AE176</f>
        <v>18.250179202355756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0.28635927672955974</v>
      </c>
      <c r="H177" s="94">
        <f>+'CO2'!H177+'abs CO2'!H177+'CH4'!H177*PCG!$C$5+N2O!H177*PCG!$C$6+HFC!H177+PFC!H177+'SF6'!H177</f>
        <v>0.54026318545097085</v>
      </c>
      <c r="I177" s="94">
        <f>+'CO2'!I177+'abs CO2'!I177+'CH4'!I177*PCG!$C$5+N2O!I177*PCG!$C$6+HFC!I177+PFC!I177+'SF6'!I177</f>
        <v>6.3096100270336707E-3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0.3387040414507772</v>
      </c>
      <c r="M177" s="94">
        <f>+'CO2'!M177+'abs CO2'!M177+'CH4'!M177*PCG!$C$5+N2O!M177*PCG!$C$6+HFC!M177+PFC!M177+'SF6'!M177</f>
        <v>2.2528020874359984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3.6765961754780654</v>
      </c>
      <c r="Q177" s="94">
        <f>+'CO2'!Q177+'abs CO2'!Q177+'CH4'!Q177*PCG!$C$5+N2O!Q177*PCG!$C$6+HFC!Q177+PFC!Q177+'SF6'!Q177</f>
        <v>1.5355142672665916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0.2684815179891572</v>
      </c>
      <c r="T177" s="94">
        <f>+'CO2'!T177+'abs CO2'!T177+'CH4'!T177*PCG!$C$5+N2O!T177*PCG!$C$6+HFC!T177+PFC!T177+'SF6'!T177</f>
        <v>1.0552953963406941</v>
      </c>
      <c r="U177" s="94">
        <f>+'CO2'!U177+'abs CO2'!U177+'CH4'!U177*PCG!$C$5+N2O!U177*PCG!$C$6+HFC!U177+PFC!U177+'SF6'!U177</f>
        <v>0.5215915147003154</v>
      </c>
      <c r="V177" s="94">
        <f>+'CO2'!V177+'abs CO2'!V177+'CH4'!V177*PCG!$C$5+N2O!V177*PCG!$C$6+HFC!V177+PFC!V177+'SF6'!V177</f>
        <v>1.0401549376656152</v>
      </c>
      <c r="W177" s="94">
        <f>+'CO2'!W177+'abs CO2'!W177+'CH4'!W177*PCG!$C$5+N2O!W177*PCG!$C$6+HFC!W177+PFC!W177+'SF6'!W177</f>
        <v>6.9842086340057623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0.25094399709179033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2.0086410256410256</v>
      </c>
      <c r="AB177" s="94">
        <f>+'CO2'!AB177+'abs CO2'!AB177+'CH4'!AB177*PCG!$C$5+N2O!AB177*PCG!$C$6+HFC!AB177+PFC!AB177+'SF6'!AB177</f>
        <v>3.6318247995064779</v>
      </c>
      <c r="AC177" s="94">
        <f>+'CO2'!AC177+'abs CO2'!AC177+'CH4'!AC177*PCG!$C$5+N2O!AC177*PCG!$C$6+HFC!AC177+PFC!AC177+'SF6'!AC177</f>
        <v>3.5796566459627331E-2</v>
      </c>
      <c r="AD177" s="94">
        <f>+'CO2'!AD177+'abs CO2'!AD177+'CH4'!AD177*PCG!$C$5+N2O!AD177*PCG!$C$6+HFC!AD177+PFC!AD177+'SF6'!AD177</f>
        <v>0.25175605964698716</v>
      </c>
      <c r="AE177" s="94">
        <f>+'CO2'!AE177+'abs CO2'!AE177+'CH4'!AE177*PCG!$C$5+N2O!AE177*PCG!$C$6+HFC!AE177+PFC!AE177+'SF6'!AE177</f>
        <v>0.45145762399926381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0.2568437876505979</v>
      </c>
      <c r="D182" s="33">
        <f t="shared" ref="D182:AE182" si="45">+D183+D184+D185</f>
        <v>0.25684378765059795</v>
      </c>
      <c r="E182" s="33">
        <f t="shared" si="45"/>
        <v>0.25684378765059795</v>
      </c>
      <c r="F182" s="33">
        <f t="shared" si="45"/>
        <v>0.25684378765059784</v>
      </c>
      <c r="G182" s="33">
        <f t="shared" si="45"/>
        <v>0.25684378765059795</v>
      </c>
      <c r="H182" s="33">
        <f t="shared" si="45"/>
        <v>0.25684378765059784</v>
      </c>
      <c r="I182" s="33">
        <f t="shared" si="45"/>
        <v>0.2568437876505979</v>
      </c>
      <c r="J182" s="33">
        <f t="shared" si="45"/>
        <v>0.25684378765059784</v>
      </c>
      <c r="K182" s="33">
        <f t="shared" si="45"/>
        <v>0.25684378765059784</v>
      </c>
      <c r="L182" s="33">
        <f t="shared" si="45"/>
        <v>0.2568437876505979</v>
      </c>
      <c r="M182" s="33">
        <f t="shared" si="45"/>
        <v>0.2568437876505979</v>
      </c>
      <c r="N182" s="33">
        <f t="shared" si="45"/>
        <v>0.2568437876505979</v>
      </c>
      <c r="O182" s="33">
        <f t="shared" si="45"/>
        <v>0.2568437876505979</v>
      </c>
      <c r="P182" s="33">
        <f t="shared" si="45"/>
        <v>0.25715437950274317</v>
      </c>
      <c r="Q182" s="33">
        <f t="shared" si="45"/>
        <v>0.25746336411211201</v>
      </c>
      <c r="R182" s="33">
        <f t="shared" si="45"/>
        <v>0.2577082433183821</v>
      </c>
      <c r="S182" s="33">
        <f t="shared" si="45"/>
        <v>0.25795274931818335</v>
      </c>
      <c r="T182" s="33">
        <f t="shared" si="45"/>
        <v>0.2581834047401762</v>
      </c>
      <c r="U182" s="33">
        <f t="shared" si="45"/>
        <v>0.25839553351198002</v>
      </c>
      <c r="V182" s="33">
        <f t="shared" si="45"/>
        <v>0.25852119592133566</v>
      </c>
      <c r="W182" s="33">
        <f t="shared" si="45"/>
        <v>0.25860697179419434</v>
      </c>
      <c r="X182" s="33">
        <f t="shared" si="45"/>
        <v>0.25872285452497951</v>
      </c>
      <c r="Y182" s="33">
        <f t="shared" si="45"/>
        <v>0.21597372667549458</v>
      </c>
      <c r="Z182" s="33">
        <f t="shared" si="45"/>
        <v>0.17303292874062148</v>
      </c>
      <c r="AA182" s="33">
        <f t="shared" si="45"/>
        <v>0.18400996125449381</v>
      </c>
      <c r="AB182" s="33">
        <f t="shared" si="45"/>
        <v>0.19506519181287943</v>
      </c>
      <c r="AC182" s="33">
        <f t="shared" si="45"/>
        <v>0.1580594514702337</v>
      </c>
      <c r="AD182" s="33">
        <f t="shared" si="45"/>
        <v>0.12960293185535726</v>
      </c>
      <c r="AE182" s="33">
        <f t="shared" si="45"/>
        <v>0.10113716178106072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0.2568437876505979</v>
      </c>
      <c r="D183" s="94">
        <f>+'CO2'!D183+'abs CO2'!D183+'CH4'!D183*PCG!$C$5+N2O!D183*PCG!$C$6+HFC!D183+PFC!D183+'SF6'!D183</f>
        <v>0.25684378765059795</v>
      </c>
      <c r="E183" s="94">
        <f>+'CO2'!E183+'abs CO2'!E183+'CH4'!E183*PCG!$C$5+N2O!E183*PCG!$C$6+HFC!E183+PFC!E183+'SF6'!E183</f>
        <v>0.25684378765059795</v>
      </c>
      <c r="F183" s="94">
        <f>+'CO2'!F183+'abs CO2'!F183+'CH4'!F183*PCG!$C$5+N2O!F183*PCG!$C$6+HFC!F183+PFC!F183+'SF6'!F183</f>
        <v>0.25684378765059784</v>
      </c>
      <c r="G183" s="94">
        <f>+'CO2'!G183+'abs CO2'!G183+'CH4'!G183*PCG!$C$5+N2O!G183*PCG!$C$6+HFC!G183+PFC!G183+'SF6'!G183</f>
        <v>0.25684378765059795</v>
      </c>
      <c r="H183" s="94">
        <f>+'CO2'!H183+'abs CO2'!H183+'CH4'!H183*PCG!$C$5+N2O!H183*PCG!$C$6+HFC!H183+PFC!H183+'SF6'!H183</f>
        <v>0.25684378765059784</v>
      </c>
      <c r="I183" s="94">
        <f>+'CO2'!I183+'abs CO2'!I183+'CH4'!I183*PCG!$C$5+N2O!I183*PCG!$C$6+HFC!I183+PFC!I183+'SF6'!I183</f>
        <v>0.2568437876505979</v>
      </c>
      <c r="J183" s="94">
        <f>+'CO2'!J183+'abs CO2'!J183+'CH4'!J183*PCG!$C$5+N2O!J183*PCG!$C$6+HFC!J183+PFC!J183+'SF6'!J183</f>
        <v>0.25684378765059784</v>
      </c>
      <c r="K183" s="94">
        <f>+'CO2'!K183+'abs CO2'!K183+'CH4'!K183*PCG!$C$5+N2O!K183*PCG!$C$6+HFC!K183+PFC!K183+'SF6'!K183</f>
        <v>0.25684378765059784</v>
      </c>
      <c r="L183" s="94">
        <f>+'CO2'!L183+'abs CO2'!L183+'CH4'!L183*PCG!$C$5+N2O!L183*PCG!$C$6+HFC!L183+PFC!L183+'SF6'!L183</f>
        <v>0.2568437876505979</v>
      </c>
      <c r="M183" s="94">
        <f>+'CO2'!M183+'abs CO2'!M183+'CH4'!M183*PCG!$C$5+N2O!M183*PCG!$C$6+HFC!M183+PFC!M183+'SF6'!M183</f>
        <v>0.2568437876505979</v>
      </c>
      <c r="N183" s="94">
        <f>+'CO2'!N183+'abs CO2'!N183+'CH4'!N183*PCG!$C$5+N2O!N183*PCG!$C$6+HFC!N183+PFC!N183+'SF6'!N183</f>
        <v>0.2568437876505979</v>
      </c>
      <c r="O183" s="94">
        <f>+'CO2'!O183+'abs CO2'!O183+'CH4'!O183*PCG!$C$5+N2O!O183*PCG!$C$6+HFC!O183+PFC!O183+'SF6'!O183</f>
        <v>0.2568437876505979</v>
      </c>
      <c r="P183" s="94">
        <f>+'CO2'!P183+'abs CO2'!P183+'CH4'!P183*PCG!$C$5+N2O!P183*PCG!$C$6+HFC!P183+PFC!P183+'SF6'!P183</f>
        <v>0.25715437950274317</v>
      </c>
      <c r="Q183" s="94">
        <f>+'CO2'!Q183+'abs CO2'!Q183+'CH4'!Q183*PCG!$C$5+N2O!Q183*PCG!$C$6+HFC!Q183+PFC!Q183+'SF6'!Q183</f>
        <v>0.25746336411211201</v>
      </c>
      <c r="R183" s="94">
        <f>+'CO2'!R183+'abs CO2'!R183+'CH4'!R183*PCG!$C$5+N2O!R183*PCG!$C$6+HFC!R183+PFC!R183+'SF6'!R183</f>
        <v>0.2577082433183821</v>
      </c>
      <c r="S183" s="94">
        <f>+'CO2'!S183+'abs CO2'!S183+'CH4'!S183*PCG!$C$5+N2O!S183*PCG!$C$6+HFC!S183+PFC!S183+'SF6'!S183</f>
        <v>0.25795274931818335</v>
      </c>
      <c r="T183" s="94">
        <f>+'CO2'!T183+'abs CO2'!T183+'CH4'!T183*PCG!$C$5+N2O!T183*PCG!$C$6+HFC!T183+PFC!T183+'SF6'!T183</f>
        <v>0.2581834047401762</v>
      </c>
      <c r="U183" s="94">
        <f>+'CO2'!U183+'abs CO2'!U183+'CH4'!U183*PCG!$C$5+N2O!U183*PCG!$C$6+HFC!U183+PFC!U183+'SF6'!U183</f>
        <v>0.25839553351198002</v>
      </c>
      <c r="V183" s="94">
        <f>+'CO2'!V183+'abs CO2'!V183+'CH4'!V183*PCG!$C$5+N2O!V183*PCG!$C$6+HFC!V183+PFC!V183+'SF6'!V183</f>
        <v>0.25852119592133566</v>
      </c>
      <c r="W183" s="94">
        <f>+'CO2'!W183+'abs CO2'!W183+'CH4'!W183*PCG!$C$5+N2O!W183*PCG!$C$6+HFC!W183+PFC!W183+'SF6'!W183</f>
        <v>0.25860697179419434</v>
      </c>
      <c r="X183" s="94">
        <f>+'CO2'!X183+'abs CO2'!X183+'CH4'!X183*PCG!$C$5+N2O!X183*PCG!$C$6+HFC!X183+PFC!X183+'SF6'!X183</f>
        <v>0.25872285452497951</v>
      </c>
      <c r="Y183" s="94">
        <f>+'CO2'!Y183+'abs CO2'!Y183+'CH4'!Y183*PCG!$C$5+N2O!Y183*PCG!$C$6+HFC!Y183+PFC!Y183+'SF6'!Y183</f>
        <v>0.21597372667549458</v>
      </c>
      <c r="Z183" s="94">
        <f>+'CO2'!Z183+'abs CO2'!Z183+'CH4'!Z183*PCG!$C$5+N2O!Z183*PCG!$C$6+HFC!Z183+PFC!Z183+'SF6'!Z183</f>
        <v>0.17303292874062148</v>
      </c>
      <c r="AA183" s="94">
        <f>+'CO2'!AA183+'abs CO2'!AA183+'CH4'!AA183*PCG!$C$5+N2O!AA183*PCG!$C$6+HFC!AA183+PFC!AA183+'SF6'!AA183</f>
        <v>0.18400996125449381</v>
      </c>
      <c r="AB183" s="94">
        <f>+'CO2'!AB183+'abs CO2'!AB183+'CH4'!AB183*PCG!$C$5+N2O!AB183*PCG!$C$6+HFC!AB183+PFC!AB183+'SF6'!AB183</f>
        <v>0.19506519181287943</v>
      </c>
      <c r="AC183" s="94">
        <f>+'CO2'!AC183+'abs CO2'!AC183+'CH4'!AC183*PCG!$C$5+N2O!AC183*PCG!$C$6+HFC!AC183+PFC!AC183+'SF6'!AC183</f>
        <v>0.1580594514702337</v>
      </c>
      <c r="AD183" s="94">
        <f>+'CO2'!AD183+'abs CO2'!AD183+'CH4'!AD183*PCG!$C$5+N2O!AD183*PCG!$C$6+HFC!AD183+PFC!AD183+'SF6'!AD183</f>
        <v>0.12960293185535726</v>
      </c>
      <c r="AE183" s="94">
        <f>+'CO2'!AE183+'abs CO2'!AE183+'CH4'!AE183*PCG!$C$5+N2O!AE183*PCG!$C$6+HFC!AE183+PFC!AE183+'SF6'!AE183</f>
        <v>0.10113716178106072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608.05695384895921</v>
      </c>
      <c r="D191" s="32">
        <f t="shared" si="47"/>
        <v>634.30191471265096</v>
      </c>
      <c r="E191" s="32">
        <f t="shared" si="47"/>
        <v>664.93132285805518</v>
      </c>
      <c r="F191" s="32">
        <f t="shared" si="47"/>
        <v>701.90849617228992</v>
      </c>
      <c r="G191" s="32">
        <f t="shared" si="47"/>
        <v>740.55934913040164</v>
      </c>
      <c r="H191" s="32">
        <f t="shared" si="47"/>
        <v>774.82593524558786</v>
      </c>
      <c r="I191" s="32">
        <f t="shared" si="47"/>
        <v>818.30146220747031</v>
      </c>
      <c r="J191" s="32">
        <f t="shared" si="47"/>
        <v>889.50058162442099</v>
      </c>
      <c r="K191" s="32">
        <f t="shared" si="47"/>
        <v>884.6773723269381</v>
      </c>
      <c r="L191" s="32">
        <f t="shared" si="47"/>
        <v>924.41168702758148</v>
      </c>
      <c r="M191" s="32">
        <f t="shared" si="47"/>
        <v>918.9451417828991</v>
      </c>
      <c r="N191" s="32">
        <f t="shared" si="47"/>
        <v>879.58959375325674</v>
      </c>
      <c r="O191" s="32">
        <f t="shared" si="47"/>
        <v>917.87383472466956</v>
      </c>
      <c r="P191" s="32">
        <f t="shared" si="47"/>
        <v>902.73362406035176</v>
      </c>
      <c r="Q191" s="32">
        <f t="shared" si="47"/>
        <v>994.02880186179948</v>
      </c>
      <c r="R191" s="32">
        <f t="shared" si="47"/>
        <v>1033.3169131920331</v>
      </c>
      <c r="S191" s="32">
        <f t="shared" si="47"/>
        <v>1102.5750415346658</v>
      </c>
      <c r="T191" s="32">
        <f t="shared" si="47"/>
        <v>1173.784094292781</v>
      </c>
      <c r="U191" s="32">
        <f t="shared" si="47"/>
        <v>1157.1332766519752</v>
      </c>
      <c r="V191" s="32">
        <f t="shared" si="47"/>
        <v>1125.6137195087451</v>
      </c>
      <c r="W191" s="32">
        <f t="shared" si="47"/>
        <v>1119.1734912403956</v>
      </c>
      <c r="X191" s="32">
        <f t="shared" si="47"/>
        <v>1090.1716352137478</v>
      </c>
      <c r="Y191" s="32">
        <f t="shared" si="47"/>
        <v>1145.3468457370163</v>
      </c>
      <c r="Z191" s="32">
        <f t="shared" si="47"/>
        <v>1096.5612618020482</v>
      </c>
      <c r="AA191" s="32">
        <f t="shared" si="47"/>
        <v>1039.9382689398415</v>
      </c>
      <c r="AB191" s="32">
        <f t="shared" si="47"/>
        <v>1056.8314601937332</v>
      </c>
      <c r="AC191" s="32">
        <f t="shared" si="47"/>
        <v>1058.365863078285</v>
      </c>
      <c r="AD191" s="32">
        <f t="shared" si="47"/>
        <v>1048.8335050704</v>
      </c>
      <c r="AE191" s="32">
        <f t="shared" si="47"/>
        <v>1070.1140625768537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220.51003936427642</v>
      </c>
      <c r="D192" s="33">
        <f t="shared" si="48"/>
        <v>224.81216193420323</v>
      </c>
      <c r="E192" s="33">
        <f t="shared" si="48"/>
        <v>231.76624948118376</v>
      </c>
      <c r="F192" s="33">
        <f t="shared" si="48"/>
        <v>241.06938203630341</v>
      </c>
      <c r="G192" s="33">
        <f t="shared" si="48"/>
        <v>250.51897164002287</v>
      </c>
      <c r="H192" s="33">
        <f t="shared" si="48"/>
        <v>254.92882193337266</v>
      </c>
      <c r="I192" s="33">
        <f t="shared" si="48"/>
        <v>260.05180575299295</v>
      </c>
      <c r="J192" s="33">
        <f t="shared" si="48"/>
        <v>279.05746477181634</v>
      </c>
      <c r="K192" s="33">
        <f t="shared" si="48"/>
        <v>271.40065251263536</v>
      </c>
      <c r="L192" s="33">
        <f t="shared" si="48"/>
        <v>265.40481569933183</v>
      </c>
      <c r="M192" s="33">
        <f t="shared" si="48"/>
        <v>257.91873739909471</v>
      </c>
      <c r="N192" s="33">
        <f t="shared" si="48"/>
        <v>257.82059267135827</v>
      </c>
      <c r="O192" s="33">
        <f t="shared" si="48"/>
        <v>253.01994440380517</v>
      </c>
      <c r="P192" s="33">
        <f t="shared" si="48"/>
        <v>244.88461041273149</v>
      </c>
      <c r="Q192" s="33">
        <f t="shared" si="48"/>
        <v>240.34337514422737</v>
      </c>
      <c r="R192" s="33">
        <f t="shared" si="48"/>
        <v>237.21804731506666</v>
      </c>
      <c r="S192" s="33">
        <f t="shared" si="48"/>
        <v>235.82265929196811</v>
      </c>
      <c r="T192" s="33">
        <f t="shared" si="48"/>
        <v>231.11132844012502</v>
      </c>
      <c r="U192" s="33">
        <f t="shared" si="48"/>
        <v>219.45128921950638</v>
      </c>
      <c r="V192" s="33">
        <f t="shared" si="48"/>
        <v>206.26059279559328</v>
      </c>
      <c r="W192" s="33">
        <f t="shared" si="48"/>
        <v>196.35751367553479</v>
      </c>
      <c r="X192" s="33">
        <f t="shared" si="48"/>
        <v>187.03308604060584</v>
      </c>
      <c r="Y192" s="33">
        <f t="shared" si="48"/>
        <v>199.98351175233597</v>
      </c>
      <c r="Z192" s="33">
        <f t="shared" si="48"/>
        <v>202.49523256117436</v>
      </c>
      <c r="AA192" s="33">
        <f t="shared" si="48"/>
        <v>187.75125250070795</v>
      </c>
      <c r="AB192" s="33">
        <f t="shared" si="48"/>
        <v>177.98124332655638</v>
      </c>
      <c r="AC192" s="33">
        <f t="shared" si="48"/>
        <v>178.52498108088582</v>
      </c>
      <c r="AD192" s="33">
        <f t="shared" si="48"/>
        <v>177.57368018771646</v>
      </c>
      <c r="AE192" s="33">
        <f t="shared" si="48"/>
        <v>179.05801534322362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193.00274298148531</v>
      </c>
      <c r="D193" s="33">
        <f t="shared" si="49"/>
        <v>197.04733161768951</v>
      </c>
      <c r="E193" s="33">
        <f t="shared" si="49"/>
        <v>203.70319455749046</v>
      </c>
      <c r="F193" s="33">
        <f t="shared" si="49"/>
        <v>212.07241094076551</v>
      </c>
      <c r="G193" s="33">
        <f t="shared" si="49"/>
        <v>219.98479363007203</v>
      </c>
      <c r="H193" s="33">
        <f t="shared" si="49"/>
        <v>224.29507445188077</v>
      </c>
      <c r="I193" s="33">
        <f t="shared" si="49"/>
        <v>227.81621490148922</v>
      </c>
      <c r="J193" s="33">
        <f t="shared" si="49"/>
        <v>240.66820227181637</v>
      </c>
      <c r="K193" s="33">
        <f t="shared" si="49"/>
        <v>233.07899154119883</v>
      </c>
      <c r="L193" s="33">
        <f t="shared" si="49"/>
        <v>224.77091327869792</v>
      </c>
      <c r="M193" s="33">
        <f t="shared" si="49"/>
        <v>216.70275036900847</v>
      </c>
      <c r="N193" s="33">
        <f t="shared" si="49"/>
        <v>210.13704413030021</v>
      </c>
      <c r="O193" s="33">
        <f t="shared" si="49"/>
        <v>201.97546752696064</v>
      </c>
      <c r="P193" s="33">
        <f t="shared" si="49"/>
        <v>193.73813663897783</v>
      </c>
      <c r="Q193" s="33">
        <f t="shared" si="49"/>
        <v>186.38005817438591</v>
      </c>
      <c r="R193" s="33">
        <f t="shared" si="49"/>
        <v>178.66157920132488</v>
      </c>
      <c r="S193" s="33">
        <f t="shared" si="49"/>
        <v>171.10549877650919</v>
      </c>
      <c r="T193" s="33">
        <f t="shared" si="49"/>
        <v>163.20095344012501</v>
      </c>
      <c r="U193" s="33">
        <f t="shared" si="49"/>
        <v>153.23640344513331</v>
      </c>
      <c r="V193" s="33">
        <f t="shared" si="49"/>
        <v>141.79314283235459</v>
      </c>
      <c r="W193" s="33">
        <f t="shared" si="49"/>
        <v>132.08565847675499</v>
      </c>
      <c r="X193" s="33">
        <f t="shared" si="49"/>
        <v>121.85332029388385</v>
      </c>
      <c r="Y193" s="33">
        <f t="shared" si="49"/>
        <v>130.39199244855885</v>
      </c>
      <c r="Z193" s="33">
        <f t="shared" si="49"/>
        <v>139.29979596952791</v>
      </c>
      <c r="AA193" s="33">
        <f t="shared" si="49"/>
        <v>128.90080346008006</v>
      </c>
      <c r="AB193" s="33">
        <f t="shared" si="49"/>
        <v>118.03549872267295</v>
      </c>
      <c r="AC193" s="33">
        <f t="shared" si="49"/>
        <v>119.39645152755836</v>
      </c>
      <c r="AD193" s="33">
        <f t="shared" si="49"/>
        <v>120.53749404541743</v>
      </c>
      <c r="AE193" s="33">
        <f t="shared" si="49"/>
        <v>121.67853656327651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46.017151909171886</v>
      </c>
      <c r="D194" s="94">
        <f>+'CO2'!D194+'abs CO2'!D194+'CH4'!D194*PCG!$C$5+N2O!D194*PCG!$C$6+HFC!D194+PFC!D194+'SF6'!D194</f>
        <v>46.572018589526081</v>
      </c>
      <c r="E194" s="94">
        <f>+'CO2'!E194+'abs CO2'!E194+'CH4'!E194*PCG!$C$5+N2O!E194*PCG!$C$6+HFC!E194+PFC!E194+'SF6'!E194</f>
        <v>48.545480235270759</v>
      </c>
      <c r="F194" s="94">
        <f>+'CO2'!F194+'abs CO2'!F194+'CH4'!F194*PCG!$C$5+N2O!F194*PCG!$C$6+HFC!F194+PFC!F194+'SF6'!F194</f>
        <v>50.690743908618231</v>
      </c>
      <c r="G194" s="94">
        <f>+'CO2'!G194+'abs CO2'!G194+'CH4'!G194*PCG!$C$5+N2O!G194*PCG!$C$6+HFC!G194+PFC!G194+'SF6'!G194</f>
        <v>52.835421162496033</v>
      </c>
      <c r="H194" s="94">
        <f>+'CO2'!H194+'abs CO2'!H194+'CH4'!H194*PCG!$C$5+N2O!H194*PCG!$C$6+HFC!H194+PFC!H194+'SF6'!H194</f>
        <v>54.455501115555506</v>
      </c>
      <c r="I194" s="94">
        <f>+'CO2'!I194+'abs CO2'!I194+'CH4'!I194*PCG!$C$5+N2O!I194*PCG!$C$6+HFC!I194+PFC!I194+'SF6'!I194</f>
        <v>55.661282048734009</v>
      </c>
      <c r="J194" s="94">
        <f>+'CO2'!J194+'abs CO2'!J194+'CH4'!J194*PCG!$C$5+N2O!J194*PCG!$C$6+HFC!J194+PFC!J194+'SF6'!J194</f>
        <v>59.916555843544259</v>
      </c>
      <c r="K194" s="94">
        <f>+'CO2'!K194+'abs CO2'!K194+'CH4'!K194*PCG!$C$5+N2O!K194*PCG!$C$6+HFC!K194+PFC!K194+'SF6'!K194</f>
        <v>57.548807422559534</v>
      </c>
      <c r="L194" s="94">
        <f>+'CO2'!L194+'abs CO2'!L194+'CH4'!L194*PCG!$C$5+N2O!L194*PCG!$C$6+HFC!L194+PFC!L194+'SF6'!L194</f>
        <v>54.472165013465975</v>
      </c>
      <c r="M194" s="94">
        <f>+'CO2'!M194+'abs CO2'!M194+'CH4'!M194*PCG!$C$5+N2O!M194*PCG!$C$6+HFC!M194+PFC!M194+'SF6'!M194</f>
        <v>51.645674834065169</v>
      </c>
      <c r="N194" s="94">
        <f>+'CO2'!N194+'abs CO2'!N194+'CH4'!N194*PCG!$C$5+N2O!N194*PCG!$C$6+HFC!N194+PFC!N194+'SF6'!N194</f>
        <v>50.332137408377463</v>
      </c>
      <c r="O194" s="94">
        <f>+'CO2'!O194+'abs CO2'!O194+'CH4'!O194*PCG!$C$5+N2O!O194*PCG!$C$6+HFC!O194+PFC!O194+'SF6'!O194</f>
        <v>47.433480889928802</v>
      </c>
      <c r="P194" s="94">
        <f>+'CO2'!P194+'abs CO2'!P194+'CH4'!P194*PCG!$C$5+N2O!P194*PCG!$C$6+HFC!P194+PFC!P194+'SF6'!P194</f>
        <v>44.470072636556019</v>
      </c>
      <c r="Q194" s="94">
        <f>+'CO2'!Q194+'abs CO2'!Q194+'CH4'!Q194*PCG!$C$5+N2O!Q194*PCG!$C$6+HFC!Q194+PFC!Q194+'SF6'!Q194</f>
        <v>42.397166823499752</v>
      </c>
      <c r="R194" s="94">
        <f>+'CO2'!R194+'abs CO2'!R194+'CH4'!R194*PCG!$C$5+N2O!R194*PCG!$C$6+HFC!R194+PFC!R194+'SF6'!R194</f>
        <v>39.975354271653593</v>
      </c>
      <c r="S194" s="94">
        <f>+'CO2'!S194+'abs CO2'!S194+'CH4'!S194*PCG!$C$5+N2O!S194*PCG!$C$6+HFC!S194+PFC!S194+'SF6'!S194</f>
        <v>37.727674168053973</v>
      </c>
      <c r="T194" s="94">
        <f>+'CO2'!T194+'abs CO2'!T194+'CH4'!T194*PCG!$C$5+N2O!T194*PCG!$C$6+HFC!T194+PFC!T194+'SF6'!T194</f>
        <v>35.143499648895407</v>
      </c>
      <c r="U194" s="94">
        <f>+'CO2'!U194+'abs CO2'!U194+'CH4'!U194*PCG!$C$5+N2O!U194*PCG!$C$6+HFC!U194+PFC!U194+'SF6'!U194</f>
        <v>34.80504470580771</v>
      </c>
      <c r="V194" s="94">
        <f>+'CO2'!V194+'abs CO2'!V194+'CH4'!V194*PCG!$C$5+N2O!V194*PCG!$C$6+HFC!V194+PFC!V194+'SF6'!V194</f>
        <v>33.068891107867373</v>
      </c>
      <c r="W194" s="94">
        <f>+'CO2'!W194+'abs CO2'!W194+'CH4'!W194*PCG!$C$5+N2O!W194*PCG!$C$6+HFC!W194+PFC!W194+'SF6'!W194</f>
        <v>33.149788113725094</v>
      </c>
      <c r="X194" s="94">
        <f>+'CO2'!X194+'abs CO2'!X194+'CH4'!X194*PCG!$C$5+N2O!X194*PCG!$C$6+HFC!X194+PFC!X194+'SF6'!X194</f>
        <v>32.787363770943443</v>
      </c>
      <c r="Y194" s="94">
        <f>+'CO2'!Y194+'abs CO2'!Y194+'CH4'!Y194*PCG!$C$5+N2O!Y194*PCG!$C$6+HFC!Y194+PFC!Y194+'SF6'!Y194</f>
        <v>30.978991381792277</v>
      </c>
      <c r="Z194" s="94">
        <f>+'CO2'!Z194+'abs CO2'!Z194+'CH4'!Z194*PCG!$C$5+N2O!Z194*PCG!$C$6+HFC!Z194+PFC!Z194+'SF6'!Z194</f>
        <v>29.401324328438637</v>
      </c>
      <c r="AA194" s="94">
        <f>+'CO2'!AA194+'abs CO2'!AA194+'CH4'!AA194*PCG!$C$5+N2O!AA194*PCG!$C$6+HFC!AA194+PFC!AA194+'SF6'!AA194</f>
        <v>27.083136640857436</v>
      </c>
      <c r="AB194" s="94">
        <f>+'CO2'!AB194+'abs CO2'!AB194+'CH4'!AB194*PCG!$C$5+N2O!AB194*PCG!$C$6+HFC!AB194+PFC!AB194+'SF6'!AB194</f>
        <v>24.27220371891708</v>
      </c>
      <c r="AC194" s="94">
        <f>+'CO2'!AC194+'abs CO2'!AC194+'CH4'!AC194*PCG!$C$5+N2O!AC194*PCG!$C$6+HFC!AC194+PFC!AC194+'SF6'!AC194</f>
        <v>24.655927528384822</v>
      </c>
      <c r="AD194" s="94">
        <f>+'CO2'!AD194+'abs CO2'!AD194+'CH4'!AD194*PCG!$C$5+N2O!AD194*PCG!$C$6+HFC!AD194+PFC!AD194+'SF6'!AD194</f>
        <v>25.120809858318253</v>
      </c>
      <c r="AE194" s="94">
        <f>+'CO2'!AE194+'abs CO2'!AE194+'CH4'!AE194*PCG!$C$5+N2O!AE194*PCG!$C$6+HFC!AE194+PFC!AE194+'SF6'!AE194</f>
        <v>25.585692188251691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146.98559107231344</v>
      </c>
      <c r="D195" s="33">
        <f t="shared" si="50"/>
        <v>150.47531302816341</v>
      </c>
      <c r="E195" s="33">
        <f t="shared" si="50"/>
        <v>155.1577143222197</v>
      </c>
      <c r="F195" s="33">
        <f t="shared" si="50"/>
        <v>161.38166703214728</v>
      </c>
      <c r="G195" s="33">
        <f t="shared" si="50"/>
        <v>167.149372467576</v>
      </c>
      <c r="H195" s="33">
        <f t="shared" si="50"/>
        <v>169.83957333632526</v>
      </c>
      <c r="I195" s="33">
        <f t="shared" si="50"/>
        <v>172.15493285275519</v>
      </c>
      <c r="J195" s="33">
        <f t="shared" si="50"/>
        <v>180.75164642827212</v>
      </c>
      <c r="K195" s="33">
        <f t="shared" si="50"/>
        <v>175.53018411863928</v>
      </c>
      <c r="L195" s="33">
        <f t="shared" si="50"/>
        <v>170.29874826523195</v>
      </c>
      <c r="M195" s="33">
        <f t="shared" si="50"/>
        <v>165.05707553494329</v>
      </c>
      <c r="N195" s="33">
        <f t="shared" si="50"/>
        <v>159.80490672192275</v>
      </c>
      <c r="O195" s="33">
        <f t="shared" si="50"/>
        <v>154.54198663703184</v>
      </c>
      <c r="P195" s="33">
        <f t="shared" si="50"/>
        <v>149.26806400242182</v>
      </c>
      <c r="Q195" s="33">
        <f t="shared" si="50"/>
        <v>143.98289135088615</v>
      </c>
      <c r="R195" s="33">
        <f t="shared" si="50"/>
        <v>138.68622492967128</v>
      </c>
      <c r="S195" s="33">
        <f t="shared" si="50"/>
        <v>133.37782460845523</v>
      </c>
      <c r="T195" s="33">
        <f t="shared" si="50"/>
        <v>128.05745379122959</v>
      </c>
      <c r="U195" s="33">
        <f t="shared" si="50"/>
        <v>118.4313587393256</v>
      </c>
      <c r="V195" s="33">
        <f t="shared" si="50"/>
        <v>108.72425172448722</v>
      </c>
      <c r="W195" s="33">
        <f t="shared" si="50"/>
        <v>98.935870363029906</v>
      </c>
      <c r="X195" s="33">
        <f t="shared" si="50"/>
        <v>89.065956522940411</v>
      </c>
      <c r="Y195" s="33">
        <f t="shared" si="50"/>
        <v>99.413001066766583</v>
      </c>
      <c r="Z195" s="33">
        <f t="shared" si="50"/>
        <v>109.89847164108927</v>
      </c>
      <c r="AA195" s="33">
        <f t="shared" si="50"/>
        <v>101.81766681922262</v>
      </c>
      <c r="AB195" s="33">
        <f t="shared" si="50"/>
        <v>93.763295003755871</v>
      </c>
      <c r="AC195" s="33">
        <f t="shared" si="50"/>
        <v>94.740523999173533</v>
      </c>
      <c r="AD195" s="33">
        <f t="shared" si="50"/>
        <v>95.416684187099179</v>
      </c>
      <c r="AE195" s="33">
        <f t="shared" si="50"/>
        <v>96.092844375024811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49.489746398475909</v>
      </c>
      <c r="D196" s="94">
        <f>+'CO2'!D196+'abs CO2'!D196+'CH4'!D196*PCG!$C$5+N2O!D196*PCG!$C$6+HFC!D196+PFC!D196+'SF6'!D196</f>
        <v>49.548870996479479</v>
      </c>
      <c r="E196" s="94">
        <f>+'CO2'!E196+'abs CO2'!E196+'CH4'!E196*PCG!$C$5+N2O!E196*PCG!$C$6+HFC!E196+PFC!E196+'SF6'!E196</f>
        <v>51.547135628158991</v>
      </c>
      <c r="F196" s="94">
        <f>+'CO2'!F196+'abs CO2'!F196+'CH4'!F196*PCG!$C$5+N2O!F196*PCG!$C$6+HFC!F196+PFC!F196+'SF6'!F196</f>
        <v>53.367022168512356</v>
      </c>
      <c r="G196" s="94">
        <f>+'CO2'!G196+'abs CO2'!G196+'CH4'!G196*PCG!$C$5+N2O!G196*PCG!$C$6+HFC!G196+PFC!G196+'SF6'!G196</f>
        <v>55.066344967807858</v>
      </c>
      <c r="H196" s="94">
        <f>+'CO2'!H196+'abs CO2'!H196+'CH4'!H196*PCG!$C$5+N2O!H196*PCG!$C$6+HFC!H196+PFC!H196+'SF6'!H196</f>
        <v>55.921596812653384</v>
      </c>
      <c r="I196" s="94">
        <f>+'CO2'!I196+'abs CO2'!I196+'CH4'!I196*PCG!$C$5+N2O!I196*PCG!$C$6+HFC!I196+PFC!I196+'SF6'!I196</f>
        <v>57.084054060502297</v>
      </c>
      <c r="J196" s="94">
        <f>+'CO2'!J196+'abs CO2'!J196+'CH4'!J196*PCG!$C$5+N2O!J196*PCG!$C$6+HFC!J196+PFC!J196+'SF6'!J196</f>
        <v>61.992003804802621</v>
      </c>
      <c r="K196" s="94">
        <f>+'CO2'!K196+'abs CO2'!K196+'CH4'!K196*PCG!$C$5+N2O!K196*PCG!$C$6+HFC!K196+PFC!K196+'SF6'!K196</f>
        <v>59.636606913486666</v>
      </c>
      <c r="L196" s="94">
        <f>+'CO2'!L196+'abs CO2'!L196+'CH4'!L196*PCG!$C$5+N2O!L196*PCG!$C$6+HFC!L196+PFC!L196+'SF6'!L196</f>
        <v>57.303984854796852</v>
      </c>
      <c r="M196" s="94">
        <f>+'CO2'!M196+'abs CO2'!M196+'CH4'!M196*PCG!$C$5+N2O!M196*PCG!$C$6+HFC!M196+PFC!M196+'SF6'!M196</f>
        <v>54.99395679127457</v>
      </c>
      <c r="N196" s="94">
        <f>+'CO2'!N196+'abs CO2'!N196+'CH4'!N196*PCG!$C$5+N2O!N196*PCG!$C$6+HFC!N196+PFC!N196+'SF6'!N196</f>
        <v>52.7063441363427</v>
      </c>
      <c r="O196" s="94">
        <f>+'CO2'!O196+'abs CO2'!O196+'CH4'!O196*PCG!$C$5+N2O!O196*PCG!$C$6+HFC!O196+PFC!O196+'SF6'!O196</f>
        <v>50.440970521476359</v>
      </c>
      <c r="P196" s="94">
        <f>+'CO2'!P196+'abs CO2'!P196+'CH4'!P196*PCG!$C$5+N2O!P196*PCG!$C$6+HFC!P196+PFC!P196+'SF6'!P196</f>
        <v>48.197661763972754</v>
      </c>
      <c r="Q196" s="94">
        <f>+'CO2'!Q196+'abs CO2'!Q196+'CH4'!Q196*PCG!$C$5+N2O!Q196*PCG!$C$6+HFC!Q196+PFC!Q196+'SF6'!Q196</f>
        <v>45.976245835306848</v>
      </c>
      <c r="R196" s="94">
        <f>+'CO2'!R196+'abs CO2'!R196+'CH4'!R196*PCG!$C$5+N2O!R196*PCG!$C$6+HFC!R196+PFC!R196+'SF6'!R196</f>
        <v>43.776552830062222</v>
      </c>
      <c r="S196" s="94">
        <f>+'CO2'!S196+'abs CO2'!S196+'CH4'!S196*PCG!$C$5+N2O!S196*PCG!$C$6+HFC!S196+PFC!S196+'SF6'!S196</f>
        <v>41.598414935423854</v>
      </c>
      <c r="T196" s="94">
        <f>+'CO2'!T196+'abs CO2'!T196+'CH4'!T196*PCG!$C$5+N2O!T196*PCG!$C$6+HFC!T196+PFC!T196+'SF6'!T196</f>
        <v>39.441666401223436</v>
      </c>
      <c r="U196" s="94">
        <f>+'CO2'!U196+'abs CO2'!U196+'CH4'!U196*PCG!$C$5+N2O!U196*PCG!$C$6+HFC!U196+PFC!U196+'SF6'!U196</f>
        <v>38.042585214513913</v>
      </c>
      <c r="V196" s="94">
        <f>+'CO2'!V196+'abs CO2'!V196+'CH4'!V196*PCG!$C$5+N2O!V196*PCG!$C$6+HFC!V196+PFC!V196+'SF6'!V196</f>
        <v>36.656926116833297</v>
      </c>
      <c r="W196" s="94">
        <f>+'CO2'!W196+'abs CO2'!W196+'CH4'!W196*PCG!$C$5+N2O!W196*PCG!$C$6+HFC!W196+PFC!W196+'SF6'!W196</f>
        <v>35.284586685106966</v>
      </c>
      <c r="X196" s="94">
        <f>+'CO2'!X196+'abs CO2'!X196+'CH4'!X196*PCG!$C$5+N2O!X196*PCG!$C$6+HFC!X196+PFC!X196+'SF6'!X196</f>
        <v>33.925465741927596</v>
      </c>
      <c r="Y196" s="94">
        <f>+'CO2'!Y196+'abs CO2'!Y196+'CH4'!Y196*PCG!$C$5+N2O!Y196*PCG!$C$6+HFC!Y196+PFC!Y196+'SF6'!Y196</f>
        <v>32.886854304353882</v>
      </c>
      <c r="Z196" s="94">
        <f>+'CO2'!Z196+'abs CO2'!Z196+'CH4'!Z196*PCG!$C$5+N2O!Z196*PCG!$C$6+HFC!Z196+PFC!Z196+'SF6'!Z196</f>
        <v>31.858070119168747</v>
      </c>
      <c r="AA196" s="94">
        <f>+'CO2'!AA196+'abs CO2'!AA196+'CH4'!AA196*PCG!$C$5+N2O!AA196*PCG!$C$6+HFC!AA196+PFC!AA196+'SF6'!AA196</f>
        <v>28.377153443849469</v>
      </c>
      <c r="AB196" s="94">
        <f>+'CO2'!AB196+'abs CO2'!AB196+'CH4'!AB196*PCG!$C$5+N2O!AB196*PCG!$C$6+HFC!AB196+PFC!AB196+'SF6'!AB196</f>
        <v>24.931500744069027</v>
      </c>
      <c r="AC196" s="94">
        <f>+'CO2'!AC196+'abs CO2'!AC196+'CH4'!AC196*PCG!$C$5+N2O!AC196*PCG!$C$6+HFC!AC196+PFC!AC196+'SF6'!AC196</f>
        <v>25.278536735595075</v>
      </c>
      <c r="AD196" s="94">
        <f>+'CO2'!AD196+'abs CO2'!AD196+'CH4'!AD196*PCG!$C$5+N2O!AD196*PCG!$C$6+HFC!AD196+PFC!AD196+'SF6'!AD196</f>
        <v>25.755158231234311</v>
      </c>
      <c r="AE196" s="94">
        <f>+'CO2'!AE196+'abs CO2'!AE196+'CH4'!AE196*PCG!$C$5+N2O!AE196*PCG!$C$6+HFC!AE196+PFC!AE196+'SF6'!AE196</f>
        <v>26.231779726873544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32.633888951779063</v>
      </c>
      <c r="D197" s="94">
        <f>+'CO2'!D197+'abs CO2'!D197+'CH4'!D197*PCG!$C$5+N2O!D197*PCG!$C$6+HFC!D197+PFC!D197+'SF6'!D197</f>
        <v>34.47533860983458</v>
      </c>
      <c r="E197" s="94">
        <f>+'CO2'!E197+'abs CO2'!E197+'CH4'!E197*PCG!$C$5+N2O!E197*PCG!$C$6+HFC!E197+PFC!E197+'SF6'!E197</f>
        <v>34.635616306168103</v>
      </c>
      <c r="F197" s="94">
        <f>+'CO2'!F197+'abs CO2'!F197+'CH4'!F197*PCG!$C$5+N2O!F197*PCG!$C$6+HFC!F197+PFC!F197+'SF6'!F197</f>
        <v>36.048938336914247</v>
      </c>
      <c r="G197" s="94">
        <f>+'CO2'!G197+'abs CO2'!G197+'CH4'!G197*PCG!$C$5+N2O!G197*PCG!$C$6+HFC!G197+PFC!G197+'SF6'!G197</f>
        <v>38.491887506595553</v>
      </c>
      <c r="H197" s="94">
        <f>+'CO2'!H197+'abs CO2'!H197+'CH4'!H197*PCG!$C$5+N2O!H197*PCG!$C$6+HFC!H197+PFC!H197+'SF6'!H197</f>
        <v>39.657025754301905</v>
      </c>
      <c r="I197" s="94">
        <f>+'CO2'!I197+'abs CO2'!I197+'CH4'!I197*PCG!$C$5+N2O!I197*PCG!$C$6+HFC!I197+PFC!I197+'SF6'!I197</f>
        <v>39.781729852897271</v>
      </c>
      <c r="J197" s="94">
        <f>+'CO2'!J197+'abs CO2'!J197+'CH4'!J197*PCG!$C$5+N2O!J197*PCG!$C$6+HFC!J197+PFC!J197+'SF6'!J197</f>
        <v>41.440047924961412</v>
      </c>
      <c r="K197" s="94">
        <f>+'CO2'!K197+'abs CO2'!K197+'CH4'!K197*PCG!$C$5+N2O!K197*PCG!$C$6+HFC!K197+PFC!K197+'SF6'!K197</f>
        <v>40.36476609376372</v>
      </c>
      <c r="L197" s="94">
        <f>+'CO2'!L197+'abs CO2'!L197+'CH4'!L197*PCG!$C$5+N2O!L197*PCG!$C$6+HFC!L197+PFC!L197+'SF6'!L197</f>
        <v>39.267464023118521</v>
      </c>
      <c r="M197" s="94">
        <f>+'CO2'!M197+'abs CO2'!M197+'CH4'!M197*PCG!$C$5+N2O!M197*PCG!$C$6+HFC!M197+PFC!M197+'SF6'!M197</f>
        <v>38.148081470230807</v>
      </c>
      <c r="N197" s="94">
        <f>+'CO2'!N197+'abs CO2'!N197+'CH4'!N197*PCG!$C$5+N2O!N197*PCG!$C$6+HFC!N197+PFC!N197+'SF6'!N197</f>
        <v>37.006559512257752</v>
      </c>
      <c r="O197" s="94">
        <f>+'CO2'!O197+'abs CO2'!O197+'CH4'!O197*PCG!$C$5+N2O!O197*PCG!$C$6+HFC!O197+PFC!O197+'SF6'!O197</f>
        <v>35.842840492294428</v>
      </c>
      <c r="P197" s="94">
        <f>+'CO2'!P197+'abs CO2'!P197+'CH4'!P197*PCG!$C$5+N2O!P197*PCG!$C$6+HFC!P197+PFC!P197+'SF6'!P197</f>
        <v>34.656867968494652</v>
      </c>
      <c r="Q197" s="94">
        <f>+'CO2'!Q197+'abs CO2'!Q197+'CH4'!Q197*PCG!$C$5+N2O!Q197*PCG!$C$6+HFC!Q197+PFC!Q197+'SF6'!Q197</f>
        <v>33.448586666094968</v>
      </c>
      <c r="R197" s="94">
        <f>+'CO2'!R197+'abs CO2'!R197+'CH4'!R197*PCG!$C$5+N2O!R197*PCG!$C$6+HFC!R197+PFC!R197+'SF6'!R197</f>
        <v>32.217942432130251</v>
      </c>
      <c r="S197" s="94">
        <f>+'CO2'!S197+'abs CO2'!S197+'CH4'!S197*PCG!$C$5+N2O!S197*PCG!$C$6+HFC!S197+PFC!S197+'SF6'!S197</f>
        <v>30.964882192647746</v>
      </c>
      <c r="T197" s="94">
        <f>+'CO2'!T197+'abs CO2'!T197+'CH4'!T197*PCG!$C$5+N2O!T197*PCG!$C$6+HFC!T197+PFC!T197+'SF6'!T197</f>
        <v>29.689353912244076</v>
      </c>
      <c r="U197" s="94">
        <f>+'CO2'!U197+'abs CO2'!U197+'CH4'!U197*PCG!$C$5+N2O!U197*PCG!$C$6+HFC!U197+PFC!U197+'SF6'!U197</f>
        <v>27.161399650442686</v>
      </c>
      <c r="V197" s="94">
        <f>+'CO2'!V197+'abs CO2'!V197+'CH4'!V197*PCG!$C$5+N2O!V197*PCG!$C$6+HFC!V197+PFC!V197+'SF6'!V197</f>
        <v>24.592401297820679</v>
      </c>
      <c r="W197" s="94">
        <f>+'CO2'!W197+'abs CO2'!W197+'CH4'!W197*PCG!$C$5+N2O!W197*PCG!$C$6+HFC!W197+PFC!W197+'SF6'!W197</f>
        <v>21.982273228383129</v>
      </c>
      <c r="X197" s="94">
        <f>+'CO2'!X197+'abs CO2'!X197+'CH4'!X197*PCG!$C$5+N2O!X197*PCG!$C$6+HFC!X197+PFC!X197+'SF6'!X197</f>
        <v>19.330931349699846</v>
      </c>
      <c r="Y197" s="94">
        <f>+'CO2'!Y197+'abs CO2'!Y197+'CH4'!Y197*PCG!$C$5+N2O!Y197*PCG!$C$6+HFC!Y197+PFC!Y197+'SF6'!Y197</f>
        <v>20.963537532338812</v>
      </c>
      <c r="Z197" s="94">
        <f>+'CO2'!Z197+'abs CO2'!Z197+'CH4'!Z197*PCG!$C$5+N2O!Z197*PCG!$C$6+HFC!Z197+PFC!Z197+'SF6'!Z197</f>
        <v>22.618164564410208</v>
      </c>
      <c r="AA197" s="94">
        <f>+'CO2'!AA197+'abs CO2'!AA197+'CH4'!AA197*PCG!$C$5+N2O!AA197*PCG!$C$6+HFC!AA197+PFC!AA197+'SF6'!AA197</f>
        <v>19.312450222174604</v>
      </c>
      <c r="AB197" s="94">
        <f>+'CO2'!AB197+'abs CO2'!AB197+'CH4'!AB197*PCG!$C$5+N2O!AB197*PCG!$C$6+HFC!AB197+PFC!AB197+'SF6'!AB197</f>
        <v>15.956679910770266</v>
      </c>
      <c r="AC197" s="94">
        <f>+'CO2'!AC197+'abs CO2'!AC197+'CH4'!AC197*PCG!$C$5+N2O!AC197*PCG!$C$6+HFC!AC197+PFC!AC197+'SF6'!AC197</f>
        <v>18.621275874876627</v>
      </c>
      <c r="AD197" s="94">
        <f>+'CO2'!AD197+'abs CO2'!AD197+'CH4'!AD197*PCG!$C$5+N2O!AD197*PCG!$C$6+HFC!AD197+PFC!AD197+'SF6'!AD197</f>
        <v>21.171024342362578</v>
      </c>
      <c r="AE197" s="94">
        <f>+'CO2'!AE197+'abs CO2'!AE197+'CH4'!AE197*PCG!$C$5+N2O!AE197*PCG!$C$6+HFC!AE197+PFC!AE197+'SF6'!AE197</f>
        <v>23.72077280984853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5.4226059168161749</v>
      </c>
      <c r="D198" s="94">
        <f>+'CO2'!D198+'abs CO2'!D198+'CH4'!D198*PCG!$C$5+N2O!D198*PCG!$C$6+HFC!D198+PFC!D198+'SF6'!D198</f>
        <v>5.4757766079954866</v>
      </c>
      <c r="E198" s="94">
        <f>+'CO2'!E198+'abs CO2'!E198+'CH4'!E198*PCG!$C$5+N2O!E198*PCG!$C$6+HFC!E198+PFC!E198+'SF6'!E198</f>
        <v>5.7229556388405856</v>
      </c>
      <c r="F198" s="94">
        <f>+'CO2'!F198+'abs CO2'!F198+'CH4'!F198*PCG!$C$5+N2O!F198*PCG!$C$6+HFC!F198+PFC!F198+'SF6'!F198</f>
        <v>5.8272023642677571</v>
      </c>
      <c r="G198" s="94">
        <f>+'CO2'!G198+'abs CO2'!G198+'CH4'!G198*PCG!$C$5+N2O!G198*PCG!$C$6+HFC!G198+PFC!G198+'SF6'!G198</f>
        <v>6.0374501695637264</v>
      </c>
      <c r="H198" s="94">
        <f>+'CO2'!H198+'abs CO2'!H198+'CH4'!H198*PCG!$C$5+N2O!H198*PCG!$C$6+HFC!H198+PFC!H198+'SF6'!H198</f>
        <v>5.8825060519590506</v>
      </c>
      <c r="I198" s="94">
        <f>+'CO2'!I198+'abs CO2'!I198+'CH4'!I198*PCG!$C$5+N2O!I198*PCG!$C$6+HFC!I198+PFC!I198+'SF6'!I198</f>
        <v>6.3491858776957733</v>
      </c>
      <c r="J198" s="94">
        <f>+'CO2'!J198+'abs CO2'!J198+'CH4'!J198*PCG!$C$5+N2O!J198*PCG!$C$6+HFC!J198+PFC!J198+'SF6'!J198</f>
        <v>7.4609419520615878</v>
      </c>
      <c r="K198" s="94">
        <f>+'CO2'!K198+'abs CO2'!K198+'CH4'!K198*PCG!$C$5+N2O!K198*PCG!$C$6+HFC!K198+PFC!K198+'SF6'!K198</f>
        <v>7.2126720426423461</v>
      </c>
      <c r="L198" s="94">
        <f>+'CO2'!L198+'abs CO2'!L198+'CH4'!L198*PCG!$C$5+N2O!L198*PCG!$C$6+HFC!L198+PFC!L198+'SF6'!L198</f>
        <v>6.96373759720184</v>
      </c>
      <c r="M198" s="94">
        <f>+'CO2'!M198+'abs CO2'!M198+'CH4'!M198*PCG!$C$5+N2O!M198*PCG!$C$6+HFC!M198+PFC!M198+'SF6'!M198</f>
        <v>6.7141381381047989</v>
      </c>
      <c r="N198" s="94">
        <f>+'CO2'!N198+'abs CO2'!N198+'CH4'!N198*PCG!$C$5+N2O!N198*PCG!$C$6+HFC!N198+PFC!N198+'SF6'!N198</f>
        <v>6.4638731909041178</v>
      </c>
      <c r="O198" s="94">
        <f>+'CO2'!O198+'abs CO2'!O198+'CH4'!O198*PCG!$C$5+N2O!O198*PCG!$C$6+HFC!O198+PFC!O198+'SF6'!O198</f>
        <v>6.2129422843117545</v>
      </c>
      <c r="P198" s="94">
        <f>+'CO2'!P198+'abs CO2'!P198+'CH4'!P198*PCG!$C$5+N2O!P198*PCG!$C$6+HFC!P198+PFC!P198+'SF6'!P198</f>
        <v>5.9613449501699822</v>
      </c>
      <c r="Q198" s="94">
        <f>+'CO2'!Q198+'abs CO2'!Q198+'CH4'!Q198*PCG!$C$5+N2O!Q198*PCG!$C$6+HFC!Q198+PFC!Q198+'SF6'!Q198</f>
        <v>5.7090807234231402</v>
      </c>
      <c r="R198" s="94">
        <f>+'CO2'!R198+'abs CO2'!R198+'CH4'!R198*PCG!$C$5+N2O!R198*PCG!$C$6+HFC!R198+PFC!R198+'SF6'!R198</f>
        <v>5.4561491420897381</v>
      </c>
      <c r="S198" s="94">
        <f>+'CO2'!S198+'abs CO2'!S198+'CH4'!S198*PCG!$C$5+N2O!S198*PCG!$C$6+HFC!S198+PFC!S198+'SF6'!S198</f>
        <v>5.2025497472350279</v>
      </c>
      <c r="T198" s="94">
        <f>+'CO2'!T198+'abs CO2'!T198+'CH4'!T198*PCG!$C$5+N2O!T198*PCG!$C$6+HFC!T198+PFC!T198+'SF6'!T198</f>
        <v>4.9482820829439289</v>
      </c>
      <c r="U198" s="94">
        <f>+'CO2'!U198+'abs CO2'!U198+'CH4'!U198*PCG!$C$5+N2O!U198*PCG!$C$6+HFC!U198+PFC!U198+'SF6'!U198</f>
        <v>4.5991194120689247</v>
      </c>
      <c r="V198" s="94">
        <f>+'CO2'!V198+'abs CO2'!V198+'CH4'!V198*PCG!$C$5+N2O!V198*PCG!$C$6+HFC!V198+PFC!V198+'SF6'!V198</f>
        <v>4.2490452721446745</v>
      </c>
      <c r="W198" s="94">
        <f>+'CO2'!W198+'abs CO2'!W198+'CH4'!W198*PCG!$C$5+N2O!W198*PCG!$C$6+HFC!W198+PFC!W198+'SF6'!W198</f>
        <v>3.8980590598220211</v>
      </c>
      <c r="X198" s="94">
        <f>+'CO2'!X198+'abs CO2'!X198+'CH4'!X198*PCG!$C$5+N2O!X198*PCG!$C$6+HFC!X198+PFC!X198+'SF6'!X198</f>
        <v>3.5461601756851189</v>
      </c>
      <c r="Y198" s="94">
        <f>+'CO2'!Y198+'abs CO2'!Y198+'CH4'!Y198*PCG!$C$5+N2O!Y198*PCG!$C$6+HFC!Y198+PFC!Y198+'SF6'!Y198</f>
        <v>3.077943473171405</v>
      </c>
      <c r="Z198" s="94">
        <f>+'CO2'!Z198+'abs CO2'!Z198+'CH4'!Z198*PCG!$C$5+N2O!Z198*PCG!$C$6+HFC!Z198+PFC!Z198+'SF6'!Z198</f>
        <v>2.6085171714732764</v>
      </c>
      <c r="AA198" s="94">
        <f>+'CO2'!AA198+'abs CO2'!AA198+'CH4'!AA198*PCG!$C$5+N2O!AA198*PCG!$C$6+HFC!AA198+PFC!AA198+'SF6'!AA198</f>
        <v>2.1811921221495645</v>
      </c>
      <c r="AB198" s="94">
        <f>+'CO2'!AB198+'abs CO2'!AB198+'CH4'!AB198*PCG!$C$5+N2O!AB198*PCG!$C$6+HFC!AB198+PFC!AB198+'SF6'!AB198</f>
        <v>1.752766730710724</v>
      </c>
      <c r="AC198" s="94">
        <f>+'CO2'!AC198+'abs CO2'!AC198+'CH4'!AC198*PCG!$C$5+N2O!AC198*PCG!$C$6+HFC!AC198+PFC!AC198+'SF6'!AC198</f>
        <v>1.9852838756792797</v>
      </c>
      <c r="AD198" s="94">
        <f>+'CO2'!AD198+'abs CO2'!AD198+'CH4'!AD198*PCG!$C$5+N2O!AD198*PCG!$C$6+HFC!AD198+PFC!AD198+'SF6'!AD198</f>
        <v>2.2155609572518737</v>
      </c>
      <c r="AE198" s="94">
        <f>+'CO2'!AE198+'abs CO2'!AE198+'CH4'!AE198*PCG!$C$5+N2O!AE198*PCG!$C$6+HFC!AE198+PFC!AE198+'SF6'!AE198</f>
        <v>2.4458380388244683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31.236586093526675</v>
      </c>
      <c r="D199" s="94">
        <f>+'CO2'!D199+'abs CO2'!D199+'CH4'!D199*PCG!$C$5+N2O!D199*PCG!$C$6+HFC!D199+PFC!D199+'SF6'!D199</f>
        <v>31.73745823180677</v>
      </c>
      <c r="E199" s="94">
        <f>+'CO2'!E199+'abs CO2'!E199+'CH4'!E199*PCG!$C$5+N2O!E199*PCG!$C$6+HFC!E199+PFC!E199+'SF6'!E199</f>
        <v>33.83767358514104</v>
      </c>
      <c r="F199" s="94">
        <f>+'CO2'!F199+'abs CO2'!F199+'CH4'!F199*PCG!$C$5+N2O!F199*PCG!$C$6+HFC!F199+PFC!F199+'SF6'!F199</f>
        <v>34.595661390753484</v>
      </c>
      <c r="G199" s="94">
        <f>+'CO2'!G199+'abs CO2'!G199+'CH4'!G199*PCG!$C$5+N2O!G199*PCG!$C$6+HFC!G199+PFC!G199+'SF6'!G199</f>
        <v>34.383072564211048</v>
      </c>
      <c r="H199" s="94">
        <f>+'CO2'!H199+'abs CO2'!H199+'CH4'!H199*PCG!$C$5+N2O!H199*PCG!$C$6+HFC!H199+PFC!H199+'SF6'!H199</f>
        <v>35.190490196734288</v>
      </c>
      <c r="I199" s="94">
        <f>+'CO2'!I199+'abs CO2'!I199+'CH4'!I199*PCG!$C$5+N2O!I199*PCG!$C$6+HFC!I199+PFC!I199+'SF6'!I199</f>
        <v>34.413707561236698</v>
      </c>
      <c r="J199" s="94">
        <f>+'CO2'!J199+'abs CO2'!J199+'CH4'!J199*PCG!$C$5+N2O!J199*PCG!$C$6+HFC!J199+PFC!J199+'SF6'!J199</f>
        <v>34.880301255686277</v>
      </c>
      <c r="K199" s="94">
        <f>+'CO2'!K199+'abs CO2'!K199+'CH4'!K199*PCG!$C$5+N2O!K199*PCG!$C$6+HFC!K199+PFC!K199+'SF6'!K199</f>
        <v>34.625603979093547</v>
      </c>
      <c r="L199" s="94">
        <f>+'CO2'!L199+'abs CO2'!L199+'CH4'!L199*PCG!$C$5+N2O!L199*PCG!$C$6+HFC!L199+PFC!L199+'SF6'!L199</f>
        <v>34.361125497091635</v>
      </c>
      <c r="M199" s="94">
        <f>+'CO2'!M199+'abs CO2'!M199+'CH4'!M199*PCG!$C$5+N2O!M199*PCG!$C$6+HFC!M199+PFC!M199+'SF6'!M199</f>
        <v>34.08684376391269</v>
      </c>
      <c r="N199" s="94">
        <f>+'CO2'!N199+'abs CO2'!N199+'CH4'!N199*PCG!$C$5+N2O!N199*PCG!$C$6+HFC!N199+PFC!N199+'SF6'!N199</f>
        <v>33.802737288161097</v>
      </c>
      <c r="O199" s="94">
        <f>+'CO2'!O199+'abs CO2'!O199+'CH4'!O199*PCG!$C$5+N2O!O199*PCG!$C$6+HFC!O199+PFC!O199+'SF6'!O199</f>
        <v>33.508785109133889</v>
      </c>
      <c r="P199" s="94">
        <f>+'CO2'!P199+'abs CO2'!P199+'CH4'!P199*PCG!$C$5+N2O!P199*PCG!$C$6+HFC!P199+PFC!P199+'SF6'!P199</f>
        <v>33.204966774528508</v>
      </c>
      <c r="Q199" s="94">
        <f>+'CO2'!Q199+'abs CO2'!Q199+'CH4'!Q199*PCG!$C$5+N2O!Q199*PCG!$C$6+HFC!Q199+PFC!Q199+'SF6'!Q199</f>
        <v>32.891262319436059</v>
      </c>
      <c r="R199" s="94">
        <f>+'CO2'!R199+'abs CO2'!R199+'CH4'!R199*PCG!$C$5+N2O!R199*PCG!$C$6+HFC!R199+PFC!R199+'SF6'!R199</f>
        <v>32.56765224652581</v>
      </c>
      <c r="S199" s="94">
        <f>+'CO2'!S199+'abs CO2'!S199+'CH4'!S199*PCG!$C$5+N2O!S199*PCG!$C$6+HFC!S199+PFC!S199+'SF6'!S199</f>
        <v>32.234117507336364</v>
      </c>
      <c r="T199" s="94">
        <f>+'CO2'!T199+'abs CO2'!T199+'CH4'!T199*PCG!$C$5+N2O!T199*PCG!$C$6+HFC!T199+PFC!T199+'SF6'!T199</f>
        <v>31.89063948459512</v>
      </c>
      <c r="U199" s="94">
        <f>+'CO2'!U199+'abs CO2'!U199+'CH4'!U199*PCG!$C$5+N2O!U199*PCG!$C$6+HFC!U199+PFC!U199+'SF6'!U199</f>
        <v>28.996701128522055</v>
      </c>
      <c r="V199" s="94">
        <f>+'CO2'!V199+'abs CO2'!V199+'CH4'!V199*PCG!$C$5+N2O!V199*PCG!$C$6+HFC!V199+PFC!V199+'SF6'!V199</f>
        <v>26.050814825107121</v>
      </c>
      <c r="W199" s="94">
        <f>+'CO2'!W199+'abs CO2'!W199+'CH4'!W199*PCG!$C$5+N2O!W199*PCG!$C$6+HFC!W199+PFC!W199+'SF6'!W199</f>
        <v>23.052906353675713</v>
      </c>
      <c r="X199" s="94">
        <f>+'CO2'!X199+'abs CO2'!X199+'CH4'!X199*PCG!$C$5+N2O!X199*PCG!$C$6+HFC!X199+PFC!X199+'SF6'!X199</f>
        <v>20.002902964054265</v>
      </c>
      <c r="Y199" s="94">
        <f>+'CO2'!Y199+'abs CO2'!Y199+'CH4'!Y199*PCG!$C$5+N2O!Y199*PCG!$C$6+HFC!Y199+PFC!Y199+'SF6'!Y199</f>
        <v>26.827387490820342</v>
      </c>
      <c r="Z199" s="94">
        <f>+'CO2'!Z199+'abs CO2'!Z199+'CH4'!Z199*PCG!$C$5+N2O!Z199*PCG!$C$6+HFC!Z199+PFC!Z199+'SF6'!Z199</f>
        <v>33.758931657326713</v>
      </c>
      <c r="AA199" s="94">
        <f>+'CO2'!AA199+'abs CO2'!AA199+'CH4'!AA199*PCG!$C$5+N2O!AA199*PCG!$C$6+HFC!AA199+PFC!AA199+'SF6'!AA199</f>
        <v>36.741270328548829</v>
      </c>
      <c r="AB199" s="94">
        <f>+'CO2'!AB199+'abs CO2'!AB199+'CH4'!AB199*PCG!$C$5+N2O!AB199*PCG!$C$6+HFC!AB199+PFC!AB199+'SF6'!AB199</f>
        <v>39.766760896102575</v>
      </c>
      <c r="AC199" s="94">
        <f>+'CO2'!AC199+'abs CO2'!AC199+'CH4'!AC199*PCG!$C$5+N2O!AC199*PCG!$C$6+HFC!AC199+PFC!AC199+'SF6'!AC199</f>
        <v>36.571307488040027</v>
      </c>
      <c r="AD199" s="94">
        <f>+'CO2'!AD199+'abs CO2'!AD199+'CH4'!AD199*PCG!$C$5+N2O!AD199*PCG!$C$6+HFC!AD199+PFC!AD199+'SF6'!AD199</f>
        <v>33.063503219460308</v>
      </c>
      <c r="AE199" s="94">
        <f>+'CO2'!AE199+'abs CO2'!AE199+'CH4'!AE199*PCG!$C$5+N2O!AE199*PCG!$C$6+HFC!AE199+PFC!AE199+'SF6'!AE199</f>
        <v>29.555698950880586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28.202763711715612</v>
      </c>
      <c r="D200" s="94">
        <f>+'CO2'!D200+'abs CO2'!D200+'CH4'!D200*PCG!$C$5+N2O!D200*PCG!$C$6+HFC!D200+PFC!D200+'SF6'!D200</f>
        <v>29.237868582047106</v>
      </c>
      <c r="E200" s="94">
        <f>+'CO2'!E200+'abs CO2'!E200+'CH4'!E200*PCG!$C$5+N2O!E200*PCG!$C$6+HFC!E200+PFC!E200+'SF6'!E200</f>
        <v>29.414333163910978</v>
      </c>
      <c r="F200" s="94">
        <f>+'CO2'!F200+'abs CO2'!F200+'CH4'!F200*PCG!$C$5+N2O!F200*PCG!$C$6+HFC!F200+PFC!F200+'SF6'!F200</f>
        <v>31.542842771699426</v>
      </c>
      <c r="G200" s="94">
        <f>+'CO2'!G200+'abs CO2'!G200+'CH4'!G200*PCG!$C$5+N2O!G200*PCG!$C$6+HFC!G200+PFC!G200+'SF6'!G200</f>
        <v>33.170617259397808</v>
      </c>
      <c r="H200" s="94">
        <f>+'CO2'!H200+'abs CO2'!H200+'CH4'!H200*PCG!$C$5+N2O!H200*PCG!$C$6+HFC!H200+PFC!H200+'SF6'!H200</f>
        <v>33.187954520676605</v>
      </c>
      <c r="I200" s="94">
        <f>+'CO2'!I200+'abs CO2'!I200+'CH4'!I200*PCG!$C$5+N2O!I200*PCG!$C$6+HFC!I200+PFC!I200+'SF6'!I200</f>
        <v>34.526255500423161</v>
      </c>
      <c r="J200" s="94">
        <f>+'CO2'!J200+'abs CO2'!J200+'CH4'!J200*PCG!$C$5+N2O!J200*PCG!$C$6+HFC!J200+PFC!J200+'SF6'!J200</f>
        <v>34.978351490760232</v>
      </c>
      <c r="K200" s="94">
        <f>+'CO2'!K200+'abs CO2'!K200+'CH4'!K200*PCG!$C$5+N2O!K200*PCG!$C$6+HFC!K200+PFC!K200+'SF6'!K200</f>
        <v>33.690535089653039</v>
      </c>
      <c r="L200" s="94">
        <f>+'CO2'!L200+'abs CO2'!L200+'CH4'!L200*PCG!$C$5+N2O!L200*PCG!$C$6+HFC!L200+PFC!L200+'SF6'!L200</f>
        <v>32.402436293023115</v>
      </c>
      <c r="M200" s="94">
        <f>+'CO2'!M200+'abs CO2'!M200+'CH4'!M200*PCG!$C$5+N2O!M200*PCG!$C$6+HFC!M200+PFC!M200+'SF6'!M200</f>
        <v>31.114055371420434</v>
      </c>
      <c r="N200" s="94">
        <f>+'CO2'!N200+'abs CO2'!N200+'CH4'!N200*PCG!$C$5+N2O!N200*PCG!$C$6+HFC!N200+PFC!N200+'SF6'!N200</f>
        <v>29.825392594257089</v>
      </c>
      <c r="O200" s="94">
        <f>+'CO2'!O200+'abs CO2'!O200+'CH4'!O200*PCG!$C$5+N2O!O200*PCG!$C$6+HFC!O200+PFC!O200+'SF6'!O200</f>
        <v>28.536448229815431</v>
      </c>
      <c r="P200" s="94">
        <f>+'CO2'!P200+'abs CO2'!P200+'CH4'!P200*PCG!$C$5+N2O!P200*PCG!$C$6+HFC!P200+PFC!P200+'SF6'!P200</f>
        <v>27.247222545255941</v>
      </c>
      <c r="Q200" s="94">
        <f>+'CO2'!Q200+'abs CO2'!Q200+'CH4'!Q200*PCG!$C$5+N2O!Q200*PCG!$C$6+HFC!Q200+PFC!Q200+'SF6'!Q200</f>
        <v>25.957715806625114</v>
      </c>
      <c r="R200" s="94">
        <f>+'CO2'!R200+'abs CO2'!R200+'CH4'!R200*PCG!$C$5+N2O!R200*PCG!$C$6+HFC!R200+PFC!R200+'SF6'!R200</f>
        <v>24.667928278863265</v>
      </c>
      <c r="S200" s="94">
        <f>+'CO2'!S200+'abs CO2'!S200+'CH4'!S200*PCG!$C$5+N2O!S200*PCG!$C$6+HFC!S200+PFC!S200+'SF6'!S200</f>
        <v>23.377860225812228</v>
      </c>
      <c r="T200" s="94">
        <f>+'CO2'!T200+'abs CO2'!T200+'CH4'!T200*PCG!$C$5+N2O!T200*PCG!$C$6+HFC!T200+PFC!T200+'SF6'!T200</f>
        <v>22.087511910223007</v>
      </c>
      <c r="U200" s="94">
        <f>+'CO2'!U200+'abs CO2'!U200+'CH4'!U200*PCG!$C$5+N2O!U200*PCG!$C$6+HFC!U200+PFC!U200+'SF6'!U200</f>
        <v>19.631553333778026</v>
      </c>
      <c r="V200" s="94">
        <f>+'CO2'!V200+'abs CO2'!V200+'CH4'!V200*PCG!$C$5+N2O!V200*PCG!$C$6+HFC!V200+PFC!V200+'SF6'!V200</f>
        <v>17.175064212581447</v>
      </c>
      <c r="W200" s="94">
        <f>+'CO2'!W200+'abs CO2'!W200+'CH4'!W200*PCG!$C$5+N2O!W200*PCG!$C$6+HFC!W200+PFC!W200+'SF6'!W200</f>
        <v>14.718045036042088</v>
      </c>
      <c r="X200" s="94">
        <f>+'CO2'!X200+'abs CO2'!X200+'CH4'!X200*PCG!$C$5+N2O!X200*PCG!$C$6+HFC!X200+PFC!X200+'SF6'!X200</f>
        <v>12.260496291573595</v>
      </c>
      <c r="Y200" s="94">
        <f>+'CO2'!Y200+'abs CO2'!Y200+'CH4'!Y200*PCG!$C$5+N2O!Y200*PCG!$C$6+HFC!Y200+PFC!Y200+'SF6'!Y200</f>
        <v>15.657278266082141</v>
      </c>
      <c r="Z200" s="94">
        <f>+'CO2'!Z200+'abs CO2'!Z200+'CH4'!Z200*PCG!$C$5+N2O!Z200*PCG!$C$6+HFC!Z200+PFC!Z200+'SF6'!Z200</f>
        <v>19.054788128710346</v>
      </c>
      <c r="AA200" s="94">
        <f>+'CO2'!AA200+'abs CO2'!AA200+'CH4'!AA200*PCG!$C$5+N2O!AA200*PCG!$C$6+HFC!AA200+PFC!AA200+'SF6'!AA200</f>
        <v>15.205600702500147</v>
      </c>
      <c r="AB200" s="94">
        <f>+'CO2'!AB200+'abs CO2'!AB200+'CH4'!AB200*PCG!$C$5+N2O!AB200*PCG!$C$6+HFC!AB200+PFC!AB200+'SF6'!AB200</f>
        <v>11.355586722103286</v>
      </c>
      <c r="AC200" s="94">
        <f>+'CO2'!AC200+'abs CO2'!AC200+'CH4'!AC200*PCG!$C$5+N2O!AC200*PCG!$C$6+HFC!AC200+PFC!AC200+'SF6'!AC200</f>
        <v>12.284120024982528</v>
      </c>
      <c r="AD200" s="94">
        <f>+'CO2'!AD200+'abs CO2'!AD200+'CH4'!AD200*PCG!$C$5+N2O!AD200*PCG!$C$6+HFC!AD200+PFC!AD200+'SF6'!AD200</f>
        <v>13.211437436790108</v>
      </c>
      <c r="AE200" s="94">
        <f>+'CO2'!AE200+'abs CO2'!AE200+'CH4'!AE200*PCG!$C$5+N2O!AE200*PCG!$C$6+HFC!AE200+PFC!AE200+'SF6'!AE200</f>
        <v>14.138754848597687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4.8910702196817155</v>
      </c>
      <c r="D201" s="94">
        <f>+'CO2'!D201+'abs CO2'!D201+'CH4'!D201*PCG!$C$5+N2O!D201*PCG!$C$6+HFC!D201+PFC!D201+'SF6'!D201</f>
        <v>4.7766413471352189</v>
      </c>
      <c r="E201" s="94">
        <f>+'CO2'!E201+'abs CO2'!E201+'CH4'!E201*PCG!$C$5+N2O!E201*PCG!$C$6+HFC!E201+PFC!E201+'SF6'!E201</f>
        <v>4.7157185677701854</v>
      </c>
      <c r="F201" s="94">
        <f>+'CO2'!F201+'abs CO2'!F201+'CH4'!F201*PCG!$C$5+N2O!F201*PCG!$C$6+HFC!F201+PFC!F201+'SF6'!F201</f>
        <v>4.7364302752031477</v>
      </c>
      <c r="G201" s="94">
        <f>+'CO2'!G201+'abs CO2'!G201+'CH4'!G201*PCG!$C$5+N2O!G201*PCG!$C$6+HFC!G201+PFC!G201+'SF6'!G201</f>
        <v>4.7121660973413251</v>
      </c>
      <c r="H201" s="94">
        <f>+'CO2'!H201+'abs CO2'!H201+'CH4'!H201*PCG!$C$5+N2O!H201*PCG!$C$6+HFC!H201+PFC!H201+'SF6'!H201</f>
        <v>4.6011409539897894</v>
      </c>
      <c r="I201" s="94">
        <f>+'CO2'!I201+'abs CO2'!I201+'CH4'!I201*PCG!$C$5+N2O!I201*PCG!$C$6+HFC!I201+PFC!I201+'SF6'!I201</f>
        <v>3.9066650765781259</v>
      </c>
      <c r="J201" s="94">
        <f>+'CO2'!J201+'abs CO2'!J201+'CH4'!J201*PCG!$C$5+N2O!J201*PCG!$C$6+HFC!J201+PFC!J201+'SF6'!J201</f>
        <v>3.780125</v>
      </c>
      <c r="K201" s="94">
        <f>+'CO2'!K201+'abs CO2'!K201+'CH4'!K201*PCG!$C$5+N2O!K201*PCG!$C$6+HFC!K201+PFC!K201+'SF6'!K201</f>
        <v>3.7212749999999994</v>
      </c>
      <c r="L201" s="94">
        <f>+'CO2'!L201+'abs CO2'!L201+'CH4'!L201*PCG!$C$5+N2O!L201*PCG!$C$6+HFC!L201+PFC!L201+'SF6'!L201</f>
        <v>3.6624249999999998</v>
      </c>
      <c r="M201" s="94">
        <f>+'CO2'!M201+'abs CO2'!M201+'CH4'!M201*PCG!$C$5+N2O!M201*PCG!$C$6+HFC!M201+PFC!M201+'SF6'!M201</f>
        <v>3.6035749999999998</v>
      </c>
      <c r="N201" s="94">
        <f>+'CO2'!N201+'abs CO2'!N201+'CH4'!N201*PCG!$C$5+N2O!N201*PCG!$C$6+HFC!N201+PFC!N201+'SF6'!N201</f>
        <v>3.5447250000000001</v>
      </c>
      <c r="O201" s="94">
        <f>+'CO2'!O201+'abs CO2'!O201+'CH4'!O201*PCG!$C$5+N2O!O201*PCG!$C$6+HFC!O201+PFC!O201+'SF6'!O201</f>
        <v>3.4858750000000009</v>
      </c>
      <c r="P201" s="94">
        <f>+'CO2'!P201+'abs CO2'!P201+'CH4'!P201*PCG!$C$5+N2O!P201*PCG!$C$6+HFC!P201+PFC!P201+'SF6'!P201</f>
        <v>3.4270250000000009</v>
      </c>
      <c r="Q201" s="94">
        <f>+'CO2'!Q201+'abs CO2'!Q201+'CH4'!Q201*PCG!$C$5+N2O!Q201*PCG!$C$6+HFC!Q201+PFC!Q201+'SF6'!Q201</f>
        <v>3.3681749999999995</v>
      </c>
      <c r="R201" s="94">
        <f>+'CO2'!R201+'abs CO2'!R201+'CH4'!R201*PCG!$C$5+N2O!R201*PCG!$C$6+HFC!R201+PFC!R201+'SF6'!R201</f>
        <v>3.3093249999999999</v>
      </c>
      <c r="S201" s="94">
        <f>+'CO2'!S201+'abs CO2'!S201+'CH4'!S201*PCG!$C$5+N2O!S201*PCG!$C$6+HFC!S201+PFC!S201+'SF6'!S201</f>
        <v>3.2504749999999998</v>
      </c>
      <c r="T201" s="94">
        <f>+'CO2'!T201+'abs CO2'!T201+'CH4'!T201*PCG!$C$5+N2O!T201*PCG!$C$6+HFC!T201+PFC!T201+'SF6'!T201</f>
        <v>3.1916250000000002</v>
      </c>
      <c r="U201" s="94">
        <f>+'CO2'!U201+'abs CO2'!U201+'CH4'!U201*PCG!$C$5+N2O!U201*PCG!$C$6+HFC!U201+PFC!U201+'SF6'!U201</f>
        <v>3.0439693315907883</v>
      </c>
      <c r="V201" s="94">
        <f>+'CO2'!V201+'abs CO2'!V201+'CH4'!V201*PCG!$C$5+N2O!V201*PCG!$C$6+HFC!V201+PFC!V201+'SF6'!V201</f>
        <v>2.8963136631815765</v>
      </c>
      <c r="W201" s="94">
        <f>+'CO2'!W201+'abs CO2'!W201+'CH4'!W201*PCG!$C$5+N2O!W201*PCG!$C$6+HFC!W201+PFC!W201+'SF6'!W201</f>
        <v>2.7486579947723655</v>
      </c>
      <c r="X201" s="94">
        <f>+'CO2'!X201+'abs CO2'!X201+'CH4'!X201*PCG!$C$5+N2O!X201*PCG!$C$6+HFC!X201+PFC!X201+'SF6'!X201</f>
        <v>2.6914104726518655</v>
      </c>
      <c r="Y201" s="94">
        <f>+'CO2'!Y201+'abs CO2'!Y201+'CH4'!Y201*PCG!$C$5+N2O!Y201*PCG!$C$6+HFC!Y201+PFC!Y201+'SF6'!Y201</f>
        <v>2.6341629505313655</v>
      </c>
      <c r="Z201" s="94">
        <f>+'CO2'!Z201+'abs CO2'!Z201+'CH4'!Z201*PCG!$C$5+N2O!Z201*PCG!$C$6+HFC!Z201+PFC!Z201+'SF6'!Z201</f>
        <v>2.5769154284108664</v>
      </c>
      <c r="AA201" s="94">
        <f>+'CO2'!AA201+'abs CO2'!AA201+'CH4'!AA201*PCG!$C$5+N2O!AA201*PCG!$C$6+HFC!AA201+PFC!AA201+'SF6'!AA201</f>
        <v>2.4138997857571227</v>
      </c>
      <c r="AB201" s="94">
        <f>+'CO2'!AB201+'abs CO2'!AB201+'CH4'!AB201*PCG!$C$5+N2O!AB201*PCG!$C$6+HFC!AB201+PFC!AB201+'SF6'!AB201</f>
        <v>2.2508841431033799</v>
      </c>
      <c r="AC201" s="94">
        <f>+'CO2'!AC201+'abs CO2'!AC201+'CH4'!AC201*PCG!$C$5+N2O!AC201*PCG!$C$6+HFC!AC201+PFC!AC201+'SF6'!AC201</f>
        <v>2.1575942530925674</v>
      </c>
      <c r="AD201" s="94">
        <f>+'CO2'!AD201+'abs CO2'!AD201+'CH4'!AD201*PCG!$C$5+N2O!AD201*PCG!$C$6+HFC!AD201+PFC!AD201+'SF6'!AD201</f>
        <v>2.0643043630817552</v>
      </c>
      <c r="AE201" s="94">
        <f>+'CO2'!AE201+'abs CO2'!AE201+'CH4'!AE201*PCG!$C$5+N2O!AE201*PCG!$C$6+HFC!AE201+PFC!AE201+'SF6'!AE201</f>
        <v>1.9710144730709434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4.7631728260242854</v>
      </c>
      <c r="D202" s="33">
        <f t="shared" si="51"/>
        <v>5.6798746174067141</v>
      </c>
      <c r="E202" s="33">
        <f t="shared" si="51"/>
        <v>6.628385423645935</v>
      </c>
      <c r="F202" s="33">
        <f t="shared" si="51"/>
        <v>7.6930998812619409</v>
      </c>
      <c r="G202" s="33">
        <f t="shared" si="51"/>
        <v>9.0274216620202168</v>
      </c>
      <c r="H202" s="33">
        <f t="shared" si="51"/>
        <v>10.200470482141219</v>
      </c>
      <c r="I202" s="33">
        <f t="shared" si="51"/>
        <v>12.241530838316219</v>
      </c>
      <c r="J202" s="33">
        <f t="shared" si="51"/>
        <v>15.814237499999997</v>
      </c>
      <c r="K202" s="33">
        <f t="shared" si="51"/>
        <v>16.206900971436554</v>
      </c>
      <c r="L202" s="33">
        <f t="shared" si="51"/>
        <v>18.979407420633912</v>
      </c>
      <c r="M202" s="33">
        <f t="shared" si="51"/>
        <v>20.021757030086235</v>
      </c>
      <c r="N202" s="33">
        <f t="shared" si="51"/>
        <v>26.94958354105809</v>
      </c>
      <c r="O202" s="33">
        <f t="shared" si="51"/>
        <v>30.770776876844533</v>
      </c>
      <c r="P202" s="33">
        <f t="shared" si="51"/>
        <v>31.333038773753639</v>
      </c>
      <c r="Q202" s="33">
        <f t="shared" si="51"/>
        <v>34.610146969841459</v>
      </c>
      <c r="R202" s="33">
        <f t="shared" si="51"/>
        <v>39.663563113741802</v>
      </c>
      <c r="S202" s="33">
        <f t="shared" si="51"/>
        <v>46.284520515458915</v>
      </c>
      <c r="T202" s="33">
        <f t="shared" si="51"/>
        <v>49.938000000000002</v>
      </c>
      <c r="U202" s="33">
        <f t="shared" si="51"/>
        <v>48.510772302834823</v>
      </c>
      <c r="V202" s="33">
        <f t="shared" si="51"/>
        <v>47.031598020162221</v>
      </c>
      <c r="W202" s="33">
        <f t="shared" si="51"/>
        <v>47.104264784165096</v>
      </c>
      <c r="X202" s="33">
        <f t="shared" si="51"/>
        <v>48.766824100681312</v>
      </c>
      <c r="Y202" s="33">
        <f t="shared" si="51"/>
        <v>53.933226426310519</v>
      </c>
      <c r="Z202" s="33">
        <f t="shared" si="51"/>
        <v>48.291792482753927</v>
      </c>
      <c r="AA202" s="33">
        <f t="shared" si="51"/>
        <v>44.786172104155035</v>
      </c>
      <c r="AB202" s="33">
        <f t="shared" si="51"/>
        <v>46.720834839830239</v>
      </c>
      <c r="AC202" s="33">
        <f t="shared" si="51"/>
        <v>46.383395318370134</v>
      </c>
      <c r="AD202" s="33">
        <f t="shared" si="51"/>
        <v>44.770752436437498</v>
      </c>
      <c r="AE202" s="33">
        <f t="shared" si="51"/>
        <v>45.593745603181404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0.63530677410660297</v>
      </c>
      <c r="D203" s="94">
        <f>+'CO2'!D203+'abs CO2'!D203+'CH4'!D203*PCG!$C$5+N2O!D203*PCG!$C$6+HFC!D203+PFC!D203+'SF6'!D203</f>
        <v>0.75757545491510936</v>
      </c>
      <c r="E203" s="94">
        <f>+'CO2'!E203+'abs CO2'!E203+'CH4'!E203*PCG!$C$5+N2O!E203*PCG!$C$6+HFC!E203+PFC!E203+'SF6'!E203</f>
        <v>0.88408678728262835</v>
      </c>
      <c r="F203" s="94">
        <f>+'CO2'!F203+'abs CO2'!F203+'CH4'!F203*PCG!$C$5+N2O!F203*PCG!$C$6+HFC!F203+PFC!F203+'SF6'!F203</f>
        <v>1.0260972353849867</v>
      </c>
      <c r="G203" s="94">
        <f>+'CO2'!G203+'abs CO2'!G203+'CH4'!G203*PCG!$C$5+N2O!G203*PCG!$C$6+HFC!G203+PFC!G203+'SF6'!G203</f>
        <v>1.2040676129287464</v>
      </c>
      <c r="H203" s="94">
        <f>+'CO2'!H203+'abs CO2'!H203+'CH4'!H203*PCG!$C$5+N2O!H203*PCG!$C$6+HFC!H203+PFC!H203+'SF6'!H203</f>
        <v>1.360527579635995</v>
      </c>
      <c r="I203" s="94">
        <f>+'CO2'!I203+'abs CO2'!I203+'CH4'!I203*PCG!$C$5+N2O!I203*PCG!$C$6+HFC!I203+PFC!I203+'SF6'!I203</f>
        <v>1.6327619742298061</v>
      </c>
      <c r="J203" s="94">
        <f>+'CO2'!J203+'abs CO2'!J203+'CH4'!J203*PCG!$C$5+N2O!J203*PCG!$C$6+HFC!J203+PFC!J203+'SF6'!J203</f>
        <v>2.1092856753355695</v>
      </c>
      <c r="K203" s="94">
        <f>+'CO2'!K203+'abs CO2'!K203+'CH4'!K203*PCG!$C$5+N2O!K203*PCG!$C$6+HFC!K203+PFC!K203+'SF6'!K203</f>
        <v>2.1616586990446591</v>
      </c>
      <c r="L203" s="94">
        <f>+'CO2'!L203+'abs CO2'!L203+'CH4'!L203*PCG!$C$5+N2O!L203*PCG!$C$6+HFC!L203+PFC!L203+'SF6'!L203</f>
        <v>2.5314525723229284</v>
      </c>
      <c r="M203" s="94">
        <f>+'CO2'!M203+'abs CO2'!M203+'CH4'!M203*PCG!$C$5+N2O!M203*PCG!$C$6+HFC!M203+PFC!M203+'SF6'!M203</f>
        <v>2.6704800214749613</v>
      </c>
      <c r="N203" s="94">
        <f>+'CO2'!N203+'abs CO2'!N203+'CH4'!N203*PCG!$C$5+N2O!N203*PCG!$C$6+HFC!N203+PFC!N203+'SF6'!N203</f>
        <v>3.5945059329868458</v>
      </c>
      <c r="O203" s="94">
        <f>+'CO2'!O203+'abs CO2'!O203+'CH4'!O203*PCG!$C$5+N2O!O203*PCG!$C$6+HFC!O203+PFC!O203+'SF6'!O203</f>
        <v>4.1041725144999974</v>
      </c>
      <c r="P203" s="94">
        <f>+'CO2'!P203+'abs CO2'!P203+'CH4'!P203*PCG!$C$5+N2O!P203*PCG!$C$6+HFC!P203+PFC!P203+'SF6'!P203</f>
        <v>4.179166390425876</v>
      </c>
      <c r="Q203" s="94">
        <f>+'CO2'!Q203+'abs CO2'!Q203+'CH4'!Q203*PCG!$C$5+N2O!Q203*PCG!$C$6+HFC!Q203+PFC!Q203+'SF6'!Q203</f>
        <v>4.6162634919796401</v>
      </c>
      <c r="R203" s="94">
        <f>+'CO2'!R203+'abs CO2'!R203+'CH4'!R203*PCG!$C$5+N2O!R203*PCG!$C$6+HFC!R203+PFC!R203+'SF6'!R203</f>
        <v>5.2902826019012226</v>
      </c>
      <c r="S203" s="94">
        <f>+'CO2'!S203+'abs CO2'!S203+'CH4'!S203*PCG!$C$5+N2O!S203*PCG!$C$6+HFC!S203+PFC!S203+'SF6'!S203</f>
        <v>6.1733786477554036</v>
      </c>
      <c r="T203" s="94">
        <f>+'CO2'!T203+'abs CO2'!T203+'CH4'!T203*PCG!$C$5+N2O!T203*PCG!$C$6+HFC!T203+PFC!T203+'SF6'!T203</f>
        <v>6.6606757394978846</v>
      </c>
      <c r="U203" s="94">
        <f>+'CO2'!U203+'abs CO2'!U203+'CH4'!U203*PCG!$C$5+N2O!U203*PCG!$C$6+HFC!U203+PFC!U203+'SF6'!U203</f>
        <v>6.4703136725899686</v>
      </c>
      <c r="V203" s="94">
        <f>+'CO2'!V203+'abs CO2'!V203+'CH4'!V203*PCG!$C$5+N2O!V203*PCG!$C$6+HFC!V203+PFC!V203+'SF6'!V203</f>
        <v>6.2730230270077136</v>
      </c>
      <c r="W203" s="94">
        <f>+'CO2'!W203+'abs CO2'!W203+'CH4'!W203*PCG!$C$5+N2O!W203*PCG!$C$6+HFC!W203+PFC!W203+'SF6'!W203</f>
        <v>6.2827152403935482</v>
      </c>
      <c r="X203" s="94">
        <f>+'CO2'!X203+'abs CO2'!X203+'CH4'!X203*PCG!$C$5+N2O!X203*PCG!$C$6+HFC!X203+PFC!X203+'SF6'!X203</f>
        <v>6.5044655809157108</v>
      </c>
      <c r="Y203" s="94">
        <f>+'CO2'!Y203+'abs CO2'!Y203+'CH4'!Y203*PCG!$C$5+N2O!Y203*PCG!$C$6+HFC!Y203+PFC!Y203+'SF6'!Y203</f>
        <v>7.1935546639948074</v>
      </c>
      <c r="Z203" s="94">
        <f>+'CO2'!Z203+'abs CO2'!Z203+'CH4'!Z203*PCG!$C$5+N2O!Z203*PCG!$C$6+HFC!Z203+PFC!Z203+'SF6'!Z203</f>
        <v>6.4411063840511344</v>
      </c>
      <c r="AA203" s="94">
        <f>+'CO2'!AA203+'abs CO2'!AA203+'CH4'!AA203*PCG!$C$5+N2O!AA203*PCG!$C$6+HFC!AA203+PFC!AA203+'SF6'!AA203</f>
        <v>5.9735305778990426</v>
      </c>
      <c r="AB203" s="94">
        <f>+'CO2'!AB203+'abs CO2'!AB203+'CH4'!AB203*PCG!$C$5+N2O!AB203*PCG!$C$6+HFC!AB203+PFC!AB203+'SF6'!AB203</f>
        <v>6.2315737744151711</v>
      </c>
      <c r="AC203" s="94">
        <f>+'CO2'!AC203+'abs CO2'!AC203+'CH4'!AC203*PCG!$C$5+N2O!AC203*PCG!$C$6+HFC!AC203+PFC!AC203+'SF6'!AC203</f>
        <v>6.1865664606633768</v>
      </c>
      <c r="AD203" s="94">
        <f>+'CO2'!AD203+'abs CO2'!AD203+'CH4'!AD203*PCG!$C$5+N2O!AD203*PCG!$C$6+HFC!AD203+PFC!AD203+'SF6'!AD203</f>
        <v>5.9714739195090916</v>
      </c>
      <c r="AE203" s="94">
        <f>+'CO2'!AE203+'abs CO2'!AE203+'CH4'!AE203*PCG!$C$5+N2O!AE203*PCG!$C$6+HFC!AE203+PFC!AE203+'SF6'!AE203</f>
        <v>6.0812438466087704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1.4207823492988172E-2</v>
      </c>
      <c r="D204" s="94">
        <f>+'CO2'!D204+'abs CO2'!D204+'CH4'!D204*PCG!$C$5+N2O!D204*PCG!$C$6+HFC!D204+PFC!D204+'SF6'!D204</f>
        <v>1.6942206166761262E-2</v>
      </c>
      <c r="E204" s="94">
        <f>+'CO2'!E204+'abs CO2'!E204+'CH4'!E204*PCG!$C$5+N2O!E204*PCG!$C$6+HFC!E204+PFC!E204+'SF6'!E204</f>
        <v>1.9771470316617256E-2</v>
      </c>
      <c r="F204" s="94">
        <f>+'CO2'!F204+'abs CO2'!F204+'CH4'!F204*PCG!$C$5+N2O!F204*PCG!$C$6+HFC!F204+PFC!F204+'SF6'!F204</f>
        <v>2.294735236767171E-2</v>
      </c>
      <c r="G204" s="94">
        <f>+'CO2'!G204+'abs CO2'!G204+'CH4'!G204*PCG!$C$5+N2O!G204*PCG!$C$6+HFC!G204+PFC!G204+'SF6'!G204</f>
        <v>2.6927432250619592E-2</v>
      </c>
      <c r="H204" s="94">
        <f>+'CO2'!H204+'abs CO2'!H204+'CH4'!H204*PCG!$C$5+N2O!H204*PCG!$C$6+HFC!H204+PFC!H204+'SF6'!H204</f>
        <v>3.0426459305417507E-2</v>
      </c>
      <c r="I204" s="94">
        <f>+'CO2'!I204+'abs CO2'!I204+'CH4'!I204*PCG!$C$5+N2O!I204*PCG!$C$6+HFC!I204+PFC!I204+'SF6'!I204</f>
        <v>3.6514633373053593E-2</v>
      </c>
      <c r="J204" s="94">
        <f>+'CO2'!J204+'abs CO2'!J204+'CH4'!J204*PCG!$C$5+N2O!J204*PCG!$C$6+HFC!J204+PFC!J204+'SF6'!J204</f>
        <v>4.717147651006711E-2</v>
      </c>
      <c r="K204" s="94">
        <f>+'CO2'!K204+'abs CO2'!K204+'CH4'!K204*PCG!$C$5+N2O!K204*PCG!$C$6+HFC!K204+PFC!K204+'SF6'!K204</f>
        <v>4.8342732204135881E-2</v>
      </c>
      <c r="L204" s="94">
        <f>+'CO2'!L204+'abs CO2'!L204+'CH4'!L204*PCG!$C$5+N2O!L204*PCG!$C$6+HFC!L204+PFC!L204+'SF6'!L204</f>
        <v>5.6612699241264448E-2</v>
      </c>
      <c r="M204" s="94">
        <f>+'CO2'!M204+'abs CO2'!M204+'CH4'!M204*PCG!$C$5+N2O!M204*PCG!$C$6+HFC!M204+PFC!M204+'SF6'!M204</f>
        <v>5.9721870335827681E-2</v>
      </c>
      <c r="N204" s="94">
        <f>+'CO2'!N204+'abs CO2'!N204+'CH4'!N204*PCG!$C$5+N2O!N204*PCG!$C$6+HFC!N204+PFC!N204+'SF6'!N204</f>
        <v>8.038652808667586E-2</v>
      </c>
      <c r="O204" s="94">
        <f>+'CO2'!O204+'abs CO2'!O204+'CH4'!O204*PCG!$C$5+N2O!O204*PCG!$C$6+HFC!O204+PFC!O204+'SF6'!O204</f>
        <v>9.1784569356732362E-2</v>
      </c>
      <c r="P204" s="94">
        <f>+'CO2'!P204+'abs CO2'!P204+'CH4'!P204*PCG!$C$5+N2O!P204*PCG!$C$6+HFC!P204+PFC!P204+'SF6'!P204</f>
        <v>9.3461711480249454E-2</v>
      </c>
      <c r="Q204" s="94">
        <f>+'CO2'!Q204+'abs CO2'!Q204+'CH4'!Q204*PCG!$C$5+N2O!Q204*PCG!$C$6+HFC!Q204+PFC!Q204+'SF6'!Q204</f>
        <v>0.10323682914195813</v>
      </c>
      <c r="R204" s="94">
        <f>+'CO2'!R204+'abs CO2'!R204+'CH4'!R204*PCG!$C$5+N2O!R204*PCG!$C$6+HFC!R204+PFC!R204+'SF6'!R204</f>
        <v>0.11831040451526263</v>
      </c>
      <c r="S204" s="94">
        <f>+'CO2'!S204+'abs CO2'!S204+'CH4'!S204*PCG!$C$5+N2O!S204*PCG!$C$6+HFC!S204+PFC!S204+'SF6'!S204</f>
        <v>0.13805971816691695</v>
      </c>
      <c r="T204" s="94">
        <f>+'CO2'!T204+'abs CO2'!T204+'CH4'!T204*PCG!$C$5+N2O!T204*PCG!$C$6+HFC!T204+PFC!T204+'SF6'!T204</f>
        <v>0.14895749440715883</v>
      </c>
      <c r="U204" s="94">
        <f>+'CO2'!U204+'abs CO2'!U204+'CH4'!U204*PCG!$C$5+N2O!U204*PCG!$C$6+HFC!U204+PFC!U204+'SF6'!U204</f>
        <v>0.14470029023962661</v>
      </c>
      <c r="V204" s="94">
        <f>+'CO2'!V204+'abs CO2'!V204+'CH4'!V204*PCG!$C$5+N2O!V204*PCG!$C$6+HFC!V204+PFC!V204+'SF6'!V204</f>
        <v>0.14028813727117734</v>
      </c>
      <c r="W204" s="94">
        <f>+'CO2'!W204+'abs CO2'!W204+'CH4'!W204*PCG!$C$5+N2O!W204*PCG!$C$6+HFC!W204+PFC!W204+'SF6'!W204</f>
        <v>0.14050489122793464</v>
      </c>
      <c r="X204" s="94">
        <f>+'CO2'!X204+'abs CO2'!X204+'CH4'!X204*PCG!$C$5+N2O!X204*PCG!$C$6+HFC!X204+PFC!X204+'SF6'!X204</f>
        <v>0.14546405399159223</v>
      </c>
      <c r="Y204" s="94">
        <f>+'CO2'!Y204+'abs CO2'!Y204+'CH4'!Y204*PCG!$C$5+N2O!Y204*PCG!$C$6+HFC!Y204+PFC!Y204+'SF6'!Y204</f>
        <v>0.16087465004119467</v>
      </c>
      <c r="Z204" s="94">
        <f>+'CO2'!Z204+'abs CO2'!Z204+'CH4'!Z204*PCG!$C$5+N2O!Z204*PCG!$C$6+HFC!Z204+PFC!Z204+'SF6'!Z204</f>
        <v>0.14404710658539577</v>
      </c>
      <c r="AA204" s="94">
        <f>+'CO2'!AA204+'abs CO2'!AA204+'CH4'!AA204*PCG!$C$5+N2O!AA204*PCG!$C$6+HFC!AA204+PFC!AA204+'SF6'!AA204</f>
        <v>0.13359037167533194</v>
      </c>
      <c r="AB204" s="94">
        <f>+'CO2'!AB204+'abs CO2'!AB204+'CH4'!AB204*PCG!$C$5+N2O!AB204*PCG!$C$6+HFC!AB204+PFC!AB204+'SF6'!AB204</f>
        <v>0.13936117774744292</v>
      </c>
      <c r="AC204" s="94">
        <f>+'CO2'!AC204+'abs CO2'!AC204+'CH4'!AC204*PCG!$C$5+N2O!AC204*PCG!$C$6+HFC!AC204+PFC!AC204+'SF6'!AC204</f>
        <v>0.13835464673637626</v>
      </c>
      <c r="AD204" s="94">
        <f>+'CO2'!AD204+'abs CO2'!AD204+'CH4'!AD204*PCG!$C$5+N2O!AD204*PCG!$C$6+HFC!AD204+PFC!AD204+'SF6'!AD204</f>
        <v>0.13354437714075315</v>
      </c>
      <c r="AE204" s="94">
        <f>+'CO2'!AE204+'abs CO2'!AE204+'CH4'!AE204*PCG!$C$5+N2O!AE204*PCG!$C$6+HFC!AE204+PFC!AE204+'SF6'!AE204</f>
        <v>0.13599924117280063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4.1136582284246943</v>
      </c>
      <c r="D205" s="94">
        <f>+'CO2'!D205+'abs CO2'!D205+'CH4'!D205*PCG!$C$5+N2O!D205*PCG!$C$6+HFC!D205+PFC!D205+'SF6'!D205</f>
        <v>4.9053569563248436</v>
      </c>
      <c r="E205" s="94">
        <f>+'CO2'!E205+'abs CO2'!E205+'CH4'!E205*PCG!$C$5+N2O!E205*PCG!$C$6+HFC!E205+PFC!E205+'SF6'!E205</f>
        <v>5.7245271660466894</v>
      </c>
      <c r="F205" s="94">
        <f>+'CO2'!F205+'abs CO2'!F205+'CH4'!F205*PCG!$C$5+N2O!F205*PCG!$C$6+HFC!F205+PFC!F205+'SF6'!F205</f>
        <v>6.6440552935092825</v>
      </c>
      <c r="G205" s="94">
        <f>+'CO2'!G205+'abs CO2'!G205+'CH4'!G205*PCG!$C$5+N2O!G205*PCG!$C$6+HFC!G205+PFC!G205+'SF6'!G205</f>
        <v>7.7964266168408516</v>
      </c>
      <c r="H205" s="94">
        <f>+'CO2'!H205+'abs CO2'!H205+'CH4'!H205*PCG!$C$5+N2O!H205*PCG!$C$6+HFC!H205+PFC!H205+'SF6'!H205</f>
        <v>8.8095164431998061</v>
      </c>
      <c r="I205" s="94">
        <f>+'CO2'!I205+'abs CO2'!I205+'CH4'!I205*PCG!$C$5+N2O!I205*PCG!$C$6+HFC!I205+PFC!I205+'SF6'!I205</f>
        <v>10.57225423071336</v>
      </c>
      <c r="J205" s="94">
        <f>+'CO2'!J205+'abs CO2'!J205+'CH4'!J205*PCG!$C$5+N2O!J205*PCG!$C$6+HFC!J205+PFC!J205+'SF6'!J205</f>
        <v>13.657780348154361</v>
      </c>
      <c r="K205" s="94">
        <f>+'CO2'!K205+'abs CO2'!K205+'CH4'!K205*PCG!$C$5+N2O!K205*PCG!$C$6+HFC!K205+PFC!K205+'SF6'!K205</f>
        <v>13.99689954018776</v>
      </c>
      <c r="L205" s="94">
        <f>+'CO2'!L205+'abs CO2'!L205+'CH4'!L205*PCG!$C$5+N2O!L205*PCG!$C$6+HFC!L205+PFC!L205+'SF6'!L205</f>
        <v>16.391342149069718</v>
      </c>
      <c r="M205" s="94">
        <f>+'CO2'!M205+'abs CO2'!M205+'CH4'!M205*PCG!$C$5+N2O!M205*PCG!$C$6+HFC!M205+PFC!M205+'SF6'!M205</f>
        <v>17.291555138275445</v>
      </c>
      <c r="N205" s="94">
        <f>+'CO2'!N205+'abs CO2'!N205+'CH4'!N205*PCG!$C$5+N2O!N205*PCG!$C$6+HFC!N205+PFC!N205+'SF6'!N205</f>
        <v>23.274691079984567</v>
      </c>
      <c r="O205" s="94">
        <f>+'CO2'!O205+'abs CO2'!O205+'CH4'!O205*PCG!$C$5+N2O!O205*PCG!$C$6+HFC!O205+PFC!O205+'SF6'!O205</f>
        <v>26.574819792987803</v>
      </c>
      <c r="P205" s="94">
        <f>+'CO2'!P205+'abs CO2'!P205+'CH4'!P205*PCG!$C$5+N2O!P205*PCG!$C$6+HFC!P205+PFC!P205+'SF6'!P205</f>
        <v>27.060410671847514</v>
      </c>
      <c r="Q205" s="94">
        <f>+'CO2'!Q205+'abs CO2'!Q205+'CH4'!Q205*PCG!$C$5+N2O!Q205*PCG!$C$6+HFC!Q205+PFC!Q205+'SF6'!Q205</f>
        <v>29.890646648719859</v>
      </c>
      <c r="R205" s="94">
        <f>+'CO2'!R205+'abs CO2'!R205+'CH4'!R205*PCG!$C$5+N2O!R205*PCG!$C$6+HFC!R205+PFC!R205+'SF6'!R205</f>
        <v>34.254970107325313</v>
      </c>
      <c r="S205" s="94">
        <f>+'CO2'!S205+'abs CO2'!S205+'CH4'!S205*PCG!$C$5+N2O!S205*PCG!$C$6+HFC!S205+PFC!S205+'SF6'!S205</f>
        <v>39.973082149536594</v>
      </c>
      <c r="T205" s="94">
        <f>+'CO2'!T205+'abs CO2'!T205+'CH4'!T205*PCG!$C$5+N2O!T205*PCG!$C$6+HFC!T205+PFC!T205+'SF6'!T205</f>
        <v>43.128366766094956</v>
      </c>
      <c r="U205" s="94">
        <f>+'CO2'!U205+'abs CO2'!U205+'CH4'!U205*PCG!$C$5+N2O!U205*PCG!$C$6+HFC!U205+PFC!U205+'SF6'!U205</f>
        <v>41.89575834000523</v>
      </c>
      <c r="V205" s="94">
        <f>+'CO2'!V205+'abs CO2'!V205+'CH4'!V205*PCG!$C$5+N2O!V205*PCG!$C$6+HFC!V205+PFC!V205+'SF6'!V205</f>
        <v>40.618286855883326</v>
      </c>
      <c r="W205" s="94">
        <f>+'CO2'!W205+'abs CO2'!W205+'CH4'!W205*PCG!$C$5+N2O!W205*PCG!$C$6+HFC!W205+PFC!W205+'SF6'!W205</f>
        <v>40.681044652543612</v>
      </c>
      <c r="X205" s="94">
        <f>+'CO2'!X205+'abs CO2'!X205+'CH4'!X205*PCG!$C$5+N2O!X205*PCG!$C$6+HFC!X205+PFC!X205+'SF6'!X205</f>
        <v>42.11689446577401</v>
      </c>
      <c r="Y205" s="94">
        <f>+'CO2'!Y205+'abs CO2'!Y205+'CH4'!Y205*PCG!$C$5+N2O!Y205*PCG!$C$6+HFC!Y205+PFC!Y205+'SF6'!Y205</f>
        <v>46.578797112274515</v>
      </c>
      <c r="Z205" s="94">
        <f>+'CO2'!Z205+'abs CO2'!Z205+'CH4'!Z205*PCG!$C$5+N2O!Z205*PCG!$C$6+HFC!Z205+PFC!Z205+'SF6'!Z205</f>
        <v>41.706638992117398</v>
      </c>
      <c r="AA205" s="94">
        <f>+'CO2'!AA205+'abs CO2'!AA205+'CH4'!AA205*PCG!$C$5+N2O!AA205*PCG!$C$6+HFC!AA205+PFC!AA205+'SF6'!AA205</f>
        <v>38.679051154580662</v>
      </c>
      <c r="AB205" s="94">
        <f>+'CO2'!AB205+'abs CO2'!AB205+'CH4'!AB205*PCG!$C$5+N2O!AB205*PCG!$C$6+HFC!AB205+PFC!AB205+'SF6'!AB205</f>
        <v>40.349899887667625</v>
      </c>
      <c r="AC205" s="94">
        <f>+'CO2'!AC205+'abs CO2'!AC205+'CH4'!AC205*PCG!$C$5+N2O!AC205*PCG!$C$6+HFC!AC205+PFC!AC205+'SF6'!AC205</f>
        <v>40.058474210970381</v>
      </c>
      <c r="AD205" s="94">
        <f>+'CO2'!AD205+'abs CO2'!AD205+'CH4'!AD205*PCG!$C$5+N2O!AD205*PCG!$C$6+HFC!AD205+PFC!AD205+'SF6'!AD205</f>
        <v>38.665734139787652</v>
      </c>
      <c r="AE205" s="94">
        <f>+'CO2'!AE205+'abs CO2'!AE205+'CH4'!AE205*PCG!$C$5+N2O!AE205*PCG!$C$6+HFC!AE205+PFC!AE205+'SF6'!AE205</f>
        <v>39.376502515399835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17.853053337085093</v>
      </c>
      <c r="D206" s="33">
        <f t="shared" si="52"/>
        <v>17.308314351971795</v>
      </c>
      <c r="E206" s="33">
        <f t="shared" si="52"/>
        <v>16.718950932277178</v>
      </c>
      <c r="F206" s="33">
        <f t="shared" si="52"/>
        <v>16.567440939072824</v>
      </c>
      <c r="G206" s="33">
        <f t="shared" si="52"/>
        <v>16.794590250589309</v>
      </c>
      <c r="H206" s="33">
        <f t="shared" si="52"/>
        <v>15.832136045360908</v>
      </c>
      <c r="I206" s="33">
        <f t="shared" si="52"/>
        <v>16.0873949366094</v>
      </c>
      <c r="J206" s="33">
        <f t="shared" si="52"/>
        <v>18.794900000000005</v>
      </c>
      <c r="K206" s="33">
        <f t="shared" si="52"/>
        <v>18.393485000000002</v>
      </c>
      <c r="L206" s="33">
        <f t="shared" si="52"/>
        <v>17.992069999999998</v>
      </c>
      <c r="M206" s="33">
        <f t="shared" si="52"/>
        <v>17.590655000000002</v>
      </c>
      <c r="N206" s="33">
        <f t="shared" si="52"/>
        <v>17.189240000000002</v>
      </c>
      <c r="O206" s="33">
        <f t="shared" si="52"/>
        <v>16.787825000000002</v>
      </c>
      <c r="P206" s="33">
        <f t="shared" si="52"/>
        <v>16.386409999999998</v>
      </c>
      <c r="Q206" s="33">
        <f t="shared" si="52"/>
        <v>15.984995000000001</v>
      </c>
      <c r="R206" s="33">
        <f t="shared" si="52"/>
        <v>15.583579999999998</v>
      </c>
      <c r="S206" s="33">
        <f t="shared" si="52"/>
        <v>15.182164999999999</v>
      </c>
      <c r="T206" s="33">
        <f t="shared" si="52"/>
        <v>14.780750000000001</v>
      </c>
      <c r="U206" s="33">
        <f t="shared" si="52"/>
        <v>14.660144139947448</v>
      </c>
      <c r="V206" s="33">
        <f t="shared" si="52"/>
        <v>14.539538279894897</v>
      </c>
      <c r="W206" s="33">
        <f t="shared" si="52"/>
        <v>14.418932419842344</v>
      </c>
      <c r="X206" s="33">
        <f t="shared" si="52"/>
        <v>13.721531173388792</v>
      </c>
      <c r="Y206" s="33">
        <f t="shared" si="52"/>
        <v>13.024129926935231</v>
      </c>
      <c r="Z206" s="33">
        <f t="shared" si="52"/>
        <v>12.326728680481674</v>
      </c>
      <c r="AA206" s="33">
        <f t="shared" si="52"/>
        <v>11.650377150715741</v>
      </c>
      <c r="AB206" s="33">
        <f t="shared" si="52"/>
        <v>10.974025620949808</v>
      </c>
      <c r="AC206" s="33">
        <f t="shared" si="52"/>
        <v>10.587539981864788</v>
      </c>
      <c r="AD206" s="33">
        <f t="shared" si="52"/>
        <v>10.201129342779771</v>
      </c>
      <c r="AE206" s="33">
        <f t="shared" si="52"/>
        <v>9.814718703694755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4.3697375000000012</v>
      </c>
      <c r="D208" s="94">
        <f>+'CO2'!D208+'abs CO2'!D208+'CH4'!D208*PCG!$C$5+N2O!D208*PCG!$C$6+HFC!D208+PFC!D208+'SF6'!D208</f>
        <v>4.0737750000000004</v>
      </c>
      <c r="E208" s="94">
        <f>+'CO2'!E208+'abs CO2'!E208+'CH4'!E208*PCG!$C$5+N2O!E208*PCG!$C$6+HFC!E208+PFC!E208+'SF6'!E208</f>
        <v>3.7778125000000005</v>
      </c>
      <c r="F208" s="94">
        <f>+'CO2'!F208+'abs CO2'!F208+'CH4'!F208*PCG!$C$5+N2O!F208*PCG!$C$6+HFC!F208+PFC!F208+'SF6'!F208</f>
        <v>3.481850000000001</v>
      </c>
      <c r="G208" s="94">
        <f>+'CO2'!G208+'abs CO2'!G208+'CH4'!G208*PCG!$C$5+N2O!G208*PCG!$C$6+HFC!G208+PFC!G208+'SF6'!G208</f>
        <v>3.1858875000000006</v>
      </c>
      <c r="H208" s="94">
        <f>+'CO2'!H208+'abs CO2'!H208+'CH4'!H208*PCG!$C$5+N2O!H208*PCG!$C$6+HFC!H208+PFC!H208+'SF6'!H208</f>
        <v>2.8899250000000003</v>
      </c>
      <c r="I208" s="94">
        <f>+'CO2'!I208+'abs CO2'!I208+'CH4'!I208*PCG!$C$5+N2O!I208*PCG!$C$6+HFC!I208+PFC!I208+'SF6'!I208</f>
        <v>2.5939625000000008</v>
      </c>
      <c r="J208" s="94">
        <f>+'CO2'!J208+'abs CO2'!J208+'CH4'!J208*PCG!$C$5+N2O!J208*PCG!$C$6+HFC!J208+PFC!J208+'SF6'!J208</f>
        <v>2.298</v>
      </c>
      <c r="K208" s="94">
        <f>+'CO2'!K208+'abs CO2'!K208+'CH4'!K208*PCG!$C$5+N2O!K208*PCG!$C$6+HFC!K208+PFC!K208+'SF6'!K208</f>
        <v>2.2738375</v>
      </c>
      <c r="L208" s="94">
        <f>+'CO2'!L208+'abs CO2'!L208+'CH4'!L208*PCG!$C$5+N2O!L208*PCG!$C$6+HFC!L208+PFC!L208+'SF6'!L208</f>
        <v>2.2496749999999999</v>
      </c>
      <c r="M208" s="94">
        <f>+'CO2'!M208+'abs CO2'!M208+'CH4'!M208*PCG!$C$5+N2O!M208*PCG!$C$6+HFC!M208+PFC!M208+'SF6'!M208</f>
        <v>2.2255125000000002</v>
      </c>
      <c r="N208" s="94">
        <f>+'CO2'!N208+'abs CO2'!N208+'CH4'!N208*PCG!$C$5+N2O!N208*PCG!$C$6+HFC!N208+PFC!N208+'SF6'!N208</f>
        <v>2.2013500000000001</v>
      </c>
      <c r="O208" s="94">
        <f>+'CO2'!O208+'abs CO2'!O208+'CH4'!O208*PCG!$C$5+N2O!O208*PCG!$C$6+HFC!O208+PFC!O208+'SF6'!O208</f>
        <v>2.1771875000000005</v>
      </c>
      <c r="P208" s="94">
        <f>+'CO2'!P208+'abs CO2'!P208+'CH4'!P208*PCG!$C$5+N2O!P208*PCG!$C$6+HFC!P208+PFC!P208+'SF6'!P208</f>
        <v>2.1530250000000009</v>
      </c>
      <c r="Q208" s="94">
        <f>+'CO2'!Q208+'abs CO2'!Q208+'CH4'!Q208*PCG!$C$5+N2O!Q208*PCG!$C$6+HFC!Q208+PFC!Q208+'SF6'!Q208</f>
        <v>2.1288624999999999</v>
      </c>
      <c r="R208" s="94">
        <f>+'CO2'!R208+'abs CO2'!R208+'CH4'!R208*PCG!$C$5+N2O!R208*PCG!$C$6+HFC!R208+PFC!R208+'SF6'!R208</f>
        <v>2.1047000000000002</v>
      </c>
      <c r="S208" s="94">
        <f>+'CO2'!S208+'abs CO2'!S208+'CH4'!S208*PCG!$C$5+N2O!S208*PCG!$C$6+HFC!S208+PFC!S208+'SF6'!S208</f>
        <v>2.0805375000000006</v>
      </c>
      <c r="T208" s="94">
        <f>+'CO2'!T208+'abs CO2'!T208+'CH4'!T208*PCG!$C$5+N2O!T208*PCG!$C$6+HFC!T208+PFC!T208+'SF6'!T208</f>
        <v>2.0563750000000001</v>
      </c>
      <c r="U208" s="94">
        <f>+'CO2'!U208+'abs CO2'!U208+'CH4'!U208*PCG!$C$5+N2O!U208*PCG!$C$6+HFC!U208+PFC!U208+'SF6'!U208</f>
        <v>2.2935903899474481</v>
      </c>
      <c r="V208" s="94">
        <f>+'CO2'!V208+'abs CO2'!V208+'CH4'!V208*PCG!$C$5+N2O!V208*PCG!$C$6+HFC!V208+PFC!V208+'SF6'!V208</f>
        <v>2.5308057798948966</v>
      </c>
      <c r="W208" s="94">
        <f>+'CO2'!W208+'abs CO2'!W208+'CH4'!W208*PCG!$C$5+N2O!W208*PCG!$C$6+HFC!W208+PFC!W208+'SF6'!W208</f>
        <v>2.7680211698423443</v>
      </c>
      <c r="X208" s="94">
        <f>+'CO2'!X208+'abs CO2'!X208+'CH4'!X208*PCG!$C$5+N2O!X208*PCG!$C$6+HFC!X208+PFC!X208+'SF6'!X208</f>
        <v>2.4284411733887867</v>
      </c>
      <c r="Y208" s="94">
        <f>+'CO2'!Y208+'abs CO2'!Y208+'CH4'!Y208*PCG!$C$5+N2O!Y208*PCG!$C$6+HFC!Y208+PFC!Y208+'SF6'!Y208</f>
        <v>2.0888611769352288</v>
      </c>
      <c r="Z208" s="94">
        <f>+'CO2'!Z208+'abs CO2'!Z208+'CH4'!Z208*PCG!$C$5+N2O!Z208*PCG!$C$6+HFC!Z208+PFC!Z208+'SF6'!Z208</f>
        <v>1.749281180481671</v>
      </c>
      <c r="AA208" s="94">
        <f>+'CO2'!AA208+'abs CO2'!AA208+'CH4'!AA208*PCG!$C$5+N2O!AA208*PCG!$C$6+HFC!AA208+PFC!AA208+'SF6'!AA208</f>
        <v>1.4307509007157364</v>
      </c>
      <c r="AB208" s="94">
        <f>+'CO2'!AB208+'abs CO2'!AB208+'CH4'!AB208*PCG!$C$5+N2O!AB208*PCG!$C$6+HFC!AB208+PFC!AB208+'SF6'!AB208</f>
        <v>1.1122206209498018</v>
      </c>
      <c r="AC208" s="94">
        <f>+'CO2'!AC208+'abs CO2'!AC208+'CH4'!AC208*PCG!$C$5+N2O!AC208*PCG!$C$6+HFC!AC208+PFC!AC208+'SF6'!AC208</f>
        <v>1.0821874818647836</v>
      </c>
      <c r="AD208" s="94">
        <f>+'CO2'!AD208+'abs CO2'!AD208+'CH4'!AD208*PCG!$C$5+N2O!AD208*PCG!$C$6+HFC!AD208+PFC!AD208+'SF6'!AD208</f>
        <v>1.0521543427797659</v>
      </c>
      <c r="AE208" s="94">
        <f>+'CO2'!AE208+'abs CO2'!AE208+'CH4'!AE208*PCG!$C$5+N2O!AE208*PCG!$C$6+HFC!AE208+PFC!AE208+'SF6'!AE208</f>
        <v>1.022121203694748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13.173743337085094</v>
      </c>
      <c r="D209" s="94">
        <f>+'CO2'!D209+'abs CO2'!D209+'CH4'!D209*PCG!$C$5+N2O!D209*PCG!$C$6+HFC!D209+PFC!D209+'SF6'!D209</f>
        <v>12.921634351971797</v>
      </c>
      <c r="E209" s="94">
        <f>+'CO2'!E209+'abs CO2'!E209+'CH4'!E209*PCG!$C$5+N2O!E209*PCG!$C$6+HFC!E209+PFC!E209+'SF6'!E209</f>
        <v>12.624900932277178</v>
      </c>
      <c r="F209" s="94">
        <f>+'CO2'!F209+'abs CO2'!F209+'CH4'!F209*PCG!$C$5+N2O!F209*PCG!$C$6+HFC!F209+PFC!F209+'SF6'!F209</f>
        <v>12.766020939072821</v>
      </c>
      <c r="G209" s="94">
        <f>+'CO2'!G209+'abs CO2'!G209+'CH4'!G209*PCG!$C$5+N2O!G209*PCG!$C$6+HFC!G209+PFC!G209+'SF6'!G209</f>
        <v>13.285800250589308</v>
      </c>
      <c r="H209" s="94">
        <f>+'CO2'!H209+'abs CO2'!H209+'CH4'!H209*PCG!$C$5+N2O!H209*PCG!$C$6+HFC!H209+PFC!H209+'SF6'!H209</f>
        <v>12.61597604536091</v>
      </c>
      <c r="I209" s="94">
        <f>+'CO2'!I209+'abs CO2'!I209+'CH4'!I209*PCG!$C$5+N2O!I209*PCG!$C$6+HFC!I209+PFC!I209+'SF6'!I209</f>
        <v>13.163864936609398</v>
      </c>
      <c r="J209" s="94">
        <f>+'CO2'!J209+'abs CO2'!J209+'CH4'!J209*PCG!$C$5+N2O!J209*PCG!$C$6+HFC!J209+PFC!J209+'SF6'!J209</f>
        <v>16.164000000000001</v>
      </c>
      <c r="K209" s="94">
        <f>+'CO2'!K209+'abs CO2'!K209+'CH4'!K209*PCG!$C$5+N2O!K209*PCG!$C$6+HFC!K209+PFC!K209+'SF6'!K209</f>
        <v>15.790680000000002</v>
      </c>
      <c r="L209" s="94">
        <f>+'CO2'!L209+'abs CO2'!L209+'CH4'!L209*PCG!$C$5+N2O!L209*PCG!$C$6+HFC!L209+PFC!L209+'SF6'!L209</f>
        <v>15.417359999999999</v>
      </c>
      <c r="M209" s="94">
        <f>+'CO2'!M209+'abs CO2'!M209+'CH4'!M209*PCG!$C$5+N2O!M209*PCG!$C$6+HFC!M209+PFC!M209+'SF6'!M209</f>
        <v>15.044040000000003</v>
      </c>
      <c r="N209" s="94">
        <f>+'CO2'!N209+'abs CO2'!N209+'CH4'!N209*PCG!$C$5+N2O!N209*PCG!$C$6+HFC!N209+PFC!N209+'SF6'!N209</f>
        <v>14.670720000000001</v>
      </c>
      <c r="O209" s="94">
        <f>+'CO2'!O209+'abs CO2'!O209+'CH4'!O209*PCG!$C$5+N2O!O209*PCG!$C$6+HFC!O209+PFC!O209+'SF6'!O209</f>
        <v>14.2974</v>
      </c>
      <c r="P209" s="94">
        <f>+'CO2'!P209+'abs CO2'!P209+'CH4'!P209*PCG!$C$5+N2O!P209*PCG!$C$6+HFC!P209+PFC!P209+'SF6'!P209</f>
        <v>13.92408</v>
      </c>
      <c r="Q209" s="94">
        <f>+'CO2'!Q209+'abs CO2'!Q209+'CH4'!Q209*PCG!$C$5+N2O!Q209*PCG!$C$6+HFC!Q209+PFC!Q209+'SF6'!Q209</f>
        <v>13.55076</v>
      </c>
      <c r="R209" s="94">
        <f>+'CO2'!R209+'abs CO2'!R209+'CH4'!R209*PCG!$C$5+N2O!R209*PCG!$C$6+HFC!R209+PFC!R209+'SF6'!R209</f>
        <v>13.177439999999999</v>
      </c>
      <c r="S209" s="94">
        <f>+'CO2'!S209+'abs CO2'!S209+'CH4'!S209*PCG!$C$5+N2O!S209*PCG!$C$6+HFC!S209+PFC!S209+'SF6'!S209</f>
        <v>12.804119999999999</v>
      </c>
      <c r="T209" s="94">
        <f>+'CO2'!T209+'abs CO2'!T209+'CH4'!T209*PCG!$C$5+N2O!T209*PCG!$C$6+HFC!T209+PFC!T209+'SF6'!T209</f>
        <v>12.4308</v>
      </c>
      <c r="U209" s="94">
        <f>+'CO2'!U209+'abs CO2'!U209+'CH4'!U209*PCG!$C$5+N2O!U209*PCG!$C$6+HFC!U209+PFC!U209+'SF6'!U209</f>
        <v>12.05748</v>
      </c>
      <c r="V209" s="94">
        <f>+'CO2'!V209+'abs CO2'!V209+'CH4'!V209*PCG!$C$5+N2O!V209*PCG!$C$6+HFC!V209+PFC!V209+'SF6'!V209</f>
        <v>11.68416</v>
      </c>
      <c r="W209" s="94">
        <f>+'CO2'!W209+'abs CO2'!W209+'CH4'!W209*PCG!$C$5+N2O!W209*PCG!$C$6+HFC!W209+PFC!W209+'SF6'!W209</f>
        <v>11.310840000000001</v>
      </c>
      <c r="X209" s="94">
        <f>+'CO2'!X209+'abs CO2'!X209+'CH4'!X209*PCG!$C$5+N2O!X209*PCG!$C$6+HFC!X209+PFC!X209+'SF6'!X209</f>
        <v>10.937520000000003</v>
      </c>
      <c r="Y209" s="94">
        <f>+'CO2'!Y209+'abs CO2'!Y209+'CH4'!Y209*PCG!$C$5+N2O!Y209*PCG!$C$6+HFC!Y209+PFC!Y209+'SF6'!Y209</f>
        <v>10.564200000000003</v>
      </c>
      <c r="Z209" s="94">
        <f>+'CO2'!Z209+'abs CO2'!Z209+'CH4'!Z209*PCG!$C$5+N2O!Z209*PCG!$C$6+HFC!Z209+PFC!Z209+'SF6'!Z209</f>
        <v>10.190880000000003</v>
      </c>
      <c r="AA209" s="94">
        <f>+'CO2'!AA209+'abs CO2'!AA209+'CH4'!AA209*PCG!$C$5+N2O!AA209*PCG!$C$6+HFC!AA209+PFC!AA209+'SF6'!AA209</f>
        <v>9.8175600000000038</v>
      </c>
      <c r="AB209" s="94">
        <f>+'CO2'!AB209+'abs CO2'!AB209+'CH4'!AB209*PCG!$C$5+N2O!AB209*PCG!$C$6+HFC!AB209+PFC!AB209+'SF6'!AB209</f>
        <v>9.444240000000006</v>
      </c>
      <c r="AC209" s="94">
        <f>+'CO2'!AC209+'abs CO2'!AC209+'CH4'!AC209*PCG!$C$5+N2O!AC209*PCG!$C$6+HFC!AC209+PFC!AC209+'SF6'!AC209</f>
        <v>9.0709200000000045</v>
      </c>
      <c r="AD209" s="94">
        <f>+'CO2'!AD209+'abs CO2'!AD209+'CH4'!AD209*PCG!$C$5+N2O!AD209*PCG!$C$6+HFC!AD209+PFC!AD209+'SF6'!AD209</f>
        <v>8.6976000000000049</v>
      </c>
      <c r="AE209" s="94">
        <f>+'CO2'!AE209+'abs CO2'!AE209+'CH4'!AE209*PCG!$C$5+N2O!AE209*PCG!$C$6+HFC!AE209+PFC!AE209+'SF6'!AE209</f>
        <v>8.324280000000007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0.17976250000000005</v>
      </c>
      <c r="D210" s="94">
        <f>+'CO2'!D210+'abs CO2'!D210+'CH4'!D210*PCG!$C$5+N2O!D210*PCG!$C$6+HFC!D210+PFC!D210+'SF6'!D210</f>
        <v>0.17472500000000002</v>
      </c>
      <c r="E210" s="94">
        <f>+'CO2'!E210+'abs CO2'!E210+'CH4'!E210*PCG!$C$5+N2O!E210*PCG!$C$6+HFC!E210+PFC!E210+'SF6'!E210</f>
        <v>0.16968750000000005</v>
      </c>
      <c r="F210" s="94">
        <f>+'CO2'!F210+'abs CO2'!F210+'CH4'!F210*PCG!$C$5+N2O!F210*PCG!$C$6+HFC!F210+PFC!F210+'SF6'!F210</f>
        <v>0.16465000000000005</v>
      </c>
      <c r="G210" s="94">
        <f>+'CO2'!G210+'abs CO2'!G210+'CH4'!G210*PCG!$C$5+N2O!G210*PCG!$C$6+HFC!G210+PFC!G210+'SF6'!G210</f>
        <v>0.15961249999999999</v>
      </c>
      <c r="H210" s="94">
        <f>+'CO2'!H210+'abs CO2'!H210+'CH4'!H210*PCG!$C$5+N2O!H210*PCG!$C$6+HFC!H210+PFC!H210+'SF6'!H210</f>
        <v>0.15457500000000002</v>
      </c>
      <c r="I210" s="94">
        <f>+'CO2'!I210+'abs CO2'!I210+'CH4'!I210*PCG!$C$5+N2O!I210*PCG!$C$6+HFC!I210+PFC!I210+'SF6'!I210</f>
        <v>0.14953750000000002</v>
      </c>
      <c r="J210" s="94">
        <f>+'CO2'!J210+'abs CO2'!J210+'CH4'!J210*PCG!$C$5+N2O!J210*PCG!$C$6+HFC!J210+PFC!J210+'SF6'!J210</f>
        <v>0.14449999999999999</v>
      </c>
      <c r="K210" s="94">
        <f>+'CO2'!K210+'abs CO2'!K210+'CH4'!K210*PCG!$C$5+N2O!K210*PCG!$C$6+HFC!K210+PFC!K210+'SF6'!K210</f>
        <v>0.13992499999999999</v>
      </c>
      <c r="L210" s="94">
        <f>+'CO2'!L210+'abs CO2'!L210+'CH4'!L210*PCG!$C$5+N2O!L210*PCG!$C$6+HFC!L210+PFC!L210+'SF6'!L210</f>
        <v>0.13535</v>
      </c>
      <c r="M210" s="94">
        <f>+'CO2'!M210+'abs CO2'!M210+'CH4'!M210*PCG!$C$5+N2O!M210*PCG!$C$6+HFC!M210+PFC!M210+'SF6'!M210</f>
        <v>0.13077500000000003</v>
      </c>
      <c r="N210" s="94">
        <f>+'CO2'!N210+'abs CO2'!N210+'CH4'!N210*PCG!$C$5+N2O!N210*PCG!$C$6+HFC!N210+PFC!N210+'SF6'!N210</f>
        <v>0.12620000000000001</v>
      </c>
      <c r="O210" s="94">
        <f>+'CO2'!O210+'abs CO2'!O210+'CH4'!O210*PCG!$C$5+N2O!O210*PCG!$C$6+HFC!O210+PFC!O210+'SF6'!O210</f>
        <v>0.12162500000000001</v>
      </c>
      <c r="P210" s="94">
        <f>+'CO2'!P210+'abs CO2'!P210+'CH4'!P210*PCG!$C$5+N2O!P210*PCG!$C$6+HFC!P210+PFC!P210+'SF6'!P210</f>
        <v>0.11705000000000002</v>
      </c>
      <c r="Q210" s="94">
        <f>+'CO2'!Q210+'abs CO2'!Q210+'CH4'!Q210*PCG!$C$5+N2O!Q210*PCG!$C$6+HFC!Q210+PFC!Q210+'SF6'!Q210</f>
        <v>0.11247500000000001</v>
      </c>
      <c r="R210" s="94">
        <f>+'CO2'!R210+'abs CO2'!R210+'CH4'!R210*PCG!$C$5+N2O!R210*PCG!$C$6+HFC!R210+PFC!R210+'SF6'!R210</f>
        <v>0.10790000000000001</v>
      </c>
      <c r="S210" s="94">
        <f>+'CO2'!S210+'abs CO2'!S210+'CH4'!S210*PCG!$C$5+N2O!S210*PCG!$C$6+HFC!S210+PFC!S210+'SF6'!S210</f>
        <v>0.10332500000000001</v>
      </c>
      <c r="T210" s="94">
        <f>+'CO2'!T210+'abs CO2'!T210+'CH4'!T210*PCG!$C$5+N2O!T210*PCG!$C$6+HFC!T210+PFC!T210+'SF6'!T210</f>
        <v>9.8749999999999991E-2</v>
      </c>
      <c r="U210" s="94">
        <f>+'CO2'!U210+'abs CO2'!U210+'CH4'!U210*PCG!$C$5+N2O!U210*PCG!$C$6+HFC!U210+PFC!U210+'SF6'!U210</f>
        <v>9.4174999999999981E-2</v>
      </c>
      <c r="V210" s="94">
        <f>+'CO2'!V210+'abs CO2'!V210+'CH4'!V210*PCG!$C$5+N2O!V210*PCG!$C$6+HFC!V210+PFC!V210+'SF6'!V210</f>
        <v>8.9599999999999971E-2</v>
      </c>
      <c r="W210" s="94">
        <f>+'CO2'!W210+'abs CO2'!W210+'CH4'!W210*PCG!$C$5+N2O!W210*PCG!$C$6+HFC!W210+PFC!W210+'SF6'!W210</f>
        <v>8.5024999999999962E-2</v>
      </c>
      <c r="X210" s="94">
        <f>+'CO2'!X210+'abs CO2'!X210+'CH4'!X210*PCG!$C$5+N2O!X210*PCG!$C$6+HFC!X210+PFC!X210+'SF6'!X210</f>
        <v>8.0449999999999938E-2</v>
      </c>
      <c r="Y210" s="94">
        <f>+'CO2'!Y210+'abs CO2'!Y210+'CH4'!Y210*PCG!$C$5+N2O!Y210*PCG!$C$6+HFC!Y210+PFC!Y210+'SF6'!Y210</f>
        <v>7.5874999999999901E-2</v>
      </c>
      <c r="Z210" s="94">
        <f>+'CO2'!Z210+'abs CO2'!Z210+'CH4'!Z210*PCG!$C$5+N2O!Z210*PCG!$C$6+HFC!Z210+PFC!Z210+'SF6'!Z210</f>
        <v>7.1299999999999891E-2</v>
      </c>
      <c r="AA210" s="94">
        <f>+'CO2'!AA210+'abs CO2'!AA210+'CH4'!AA210*PCG!$C$5+N2O!AA210*PCG!$C$6+HFC!AA210+PFC!AA210+'SF6'!AA210</f>
        <v>6.6724999999999882E-2</v>
      </c>
      <c r="AB210" s="94">
        <f>+'CO2'!AB210+'abs CO2'!AB210+'CH4'!AB210*PCG!$C$5+N2O!AB210*PCG!$C$6+HFC!AB210+PFC!AB210+'SF6'!AB210</f>
        <v>6.2149999999999858E-2</v>
      </c>
      <c r="AC210" s="94">
        <f>+'CO2'!AC210+'abs CO2'!AC210+'CH4'!AC210*PCG!$C$5+N2O!AC210*PCG!$C$6+HFC!AC210+PFC!AC210+'SF6'!AC210</f>
        <v>5.7574999999999835E-2</v>
      </c>
      <c r="AD210" s="94">
        <f>+'CO2'!AD210+'abs CO2'!AD210+'CH4'!AD210*PCG!$C$5+N2O!AD210*PCG!$C$6+HFC!AD210+PFC!AD210+'SF6'!AD210</f>
        <v>5.2999999999999825E-2</v>
      </c>
      <c r="AE210" s="94">
        <f>+'CO2'!AE210+'abs CO2'!AE210+'CH4'!AE210*PCG!$C$5+N2O!AE210*PCG!$C$6+HFC!AE210+PFC!AE210+'SF6'!AE210</f>
        <v>4.8424999999999808E-2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0.12981000000000004</v>
      </c>
      <c r="D212" s="94">
        <f>+'CO2'!D212+'abs CO2'!D212+'CH4'!D212*PCG!$C$5+N2O!D212*PCG!$C$6+HFC!D212+PFC!D212+'SF6'!D212</f>
        <v>0.13818000000000003</v>
      </c>
      <c r="E212" s="94">
        <f>+'CO2'!E212+'abs CO2'!E212+'CH4'!E212*PCG!$C$5+N2O!E212*PCG!$C$6+HFC!E212+PFC!E212+'SF6'!E212</f>
        <v>0.14655000000000004</v>
      </c>
      <c r="F212" s="94">
        <f>+'CO2'!F212+'abs CO2'!F212+'CH4'!F212*PCG!$C$5+N2O!F212*PCG!$C$6+HFC!F212+PFC!F212+'SF6'!F212</f>
        <v>0.15492</v>
      </c>
      <c r="G212" s="94">
        <f>+'CO2'!G212+'abs CO2'!G212+'CH4'!G212*PCG!$C$5+N2O!G212*PCG!$C$6+HFC!G212+PFC!G212+'SF6'!G212</f>
        <v>0.16329000000000002</v>
      </c>
      <c r="H212" s="94">
        <f>+'CO2'!H212+'abs CO2'!H212+'CH4'!H212*PCG!$C$5+N2O!H212*PCG!$C$6+HFC!H212+PFC!H212+'SF6'!H212</f>
        <v>0.17166000000000001</v>
      </c>
      <c r="I212" s="94">
        <f>+'CO2'!I212+'abs CO2'!I212+'CH4'!I212*PCG!$C$5+N2O!I212*PCG!$C$6+HFC!I212+PFC!I212+'SF6'!I212</f>
        <v>0.18003000000000002</v>
      </c>
      <c r="J212" s="94">
        <f>+'CO2'!J212+'abs CO2'!J212+'CH4'!J212*PCG!$C$5+N2O!J212*PCG!$C$6+HFC!J212+PFC!J212+'SF6'!J212</f>
        <v>0.18839999999999998</v>
      </c>
      <c r="K212" s="94">
        <f>+'CO2'!K212+'abs CO2'!K212+'CH4'!K212*PCG!$C$5+N2O!K212*PCG!$C$6+HFC!K212+PFC!K212+'SF6'!K212</f>
        <v>0.18147999999999997</v>
      </c>
      <c r="L212" s="94">
        <f>+'CO2'!L212+'abs CO2'!L212+'CH4'!L212*PCG!$C$5+N2O!L212*PCG!$C$6+HFC!L212+PFC!L212+'SF6'!L212</f>
        <v>0.17455999999999999</v>
      </c>
      <c r="M212" s="94">
        <f>+'CO2'!M212+'abs CO2'!M212+'CH4'!M212*PCG!$C$5+N2O!M212*PCG!$C$6+HFC!M212+PFC!M212+'SF6'!M212</f>
        <v>0.16763999999999998</v>
      </c>
      <c r="N212" s="94">
        <f>+'CO2'!N212+'abs CO2'!N212+'CH4'!N212*PCG!$C$5+N2O!N212*PCG!$C$6+HFC!N212+PFC!N212+'SF6'!N212</f>
        <v>0.16071999999999997</v>
      </c>
      <c r="O212" s="94">
        <f>+'CO2'!O212+'abs CO2'!O212+'CH4'!O212*PCG!$C$5+N2O!O212*PCG!$C$6+HFC!O212+PFC!O212+'SF6'!O212</f>
        <v>0.15379999999999996</v>
      </c>
      <c r="P212" s="94">
        <f>+'CO2'!P212+'abs CO2'!P212+'CH4'!P212*PCG!$C$5+N2O!P212*PCG!$C$6+HFC!P212+PFC!P212+'SF6'!P212</f>
        <v>0.14687999999999998</v>
      </c>
      <c r="Q212" s="94">
        <f>+'CO2'!Q212+'abs CO2'!Q212+'CH4'!Q212*PCG!$C$5+N2O!Q212*PCG!$C$6+HFC!Q212+PFC!Q212+'SF6'!Q212</f>
        <v>0.13995999999999997</v>
      </c>
      <c r="R212" s="94">
        <f>+'CO2'!R212+'abs CO2'!R212+'CH4'!R212*PCG!$C$5+N2O!R212*PCG!$C$6+HFC!R212+PFC!R212+'SF6'!R212</f>
        <v>0.13303999999999999</v>
      </c>
      <c r="S212" s="94">
        <f>+'CO2'!S212+'abs CO2'!S212+'CH4'!S212*PCG!$C$5+N2O!S212*PCG!$C$6+HFC!S212+PFC!S212+'SF6'!S212</f>
        <v>0.12611999999999998</v>
      </c>
      <c r="T212" s="94">
        <f>+'CO2'!T212+'abs CO2'!T212+'CH4'!T212*PCG!$C$5+N2O!T212*PCG!$C$6+HFC!T212+PFC!T212+'SF6'!T212</f>
        <v>0.11919999999999999</v>
      </c>
      <c r="U212" s="94">
        <f>+'CO2'!U212+'abs CO2'!U212+'CH4'!U212*PCG!$C$5+N2O!U212*PCG!$C$6+HFC!U212+PFC!U212+'SF6'!U212</f>
        <v>0.11228000000000002</v>
      </c>
      <c r="V212" s="94">
        <f>+'CO2'!V212+'abs CO2'!V212+'CH4'!V212*PCG!$C$5+N2O!V212*PCG!$C$6+HFC!V212+PFC!V212+'SF6'!V212</f>
        <v>0.10536000000000002</v>
      </c>
      <c r="W212" s="94">
        <f>+'CO2'!W212+'abs CO2'!W212+'CH4'!W212*PCG!$C$5+N2O!W212*PCG!$C$6+HFC!W212+PFC!W212+'SF6'!W212</f>
        <v>9.8440000000000055E-2</v>
      </c>
      <c r="X212" s="94">
        <f>+'CO2'!X212+'abs CO2'!X212+'CH4'!X212*PCG!$C$5+N2O!X212*PCG!$C$6+HFC!X212+PFC!X212+'SF6'!X212</f>
        <v>9.1520000000000074E-2</v>
      </c>
      <c r="Y212" s="94">
        <f>+'CO2'!Y212+'abs CO2'!Y212+'CH4'!Y212*PCG!$C$5+N2O!Y212*PCG!$C$6+HFC!Y212+PFC!Y212+'SF6'!Y212</f>
        <v>8.4600000000000078E-2</v>
      </c>
      <c r="Z212" s="94">
        <f>+'CO2'!Z212+'abs CO2'!Z212+'CH4'!Z212*PCG!$C$5+N2O!Z212*PCG!$C$6+HFC!Z212+PFC!Z212+'SF6'!Z212</f>
        <v>7.768000000000011E-2</v>
      </c>
      <c r="AA212" s="94">
        <f>+'CO2'!AA212+'abs CO2'!AA212+'CH4'!AA212*PCG!$C$5+N2O!AA212*PCG!$C$6+HFC!AA212+PFC!AA212+'SF6'!AA212</f>
        <v>7.0760000000000128E-2</v>
      </c>
      <c r="AB212" s="94">
        <f>+'CO2'!AB212+'abs CO2'!AB212+'CH4'!AB212*PCG!$C$5+N2O!AB212*PCG!$C$6+HFC!AB212+PFC!AB212+'SF6'!AB212</f>
        <v>6.3840000000000147E-2</v>
      </c>
      <c r="AC212" s="94">
        <f>+'CO2'!AC212+'abs CO2'!AC212+'CH4'!AC212*PCG!$C$5+N2O!AC212*PCG!$C$6+HFC!AC212+PFC!AC212+'SF6'!AC212</f>
        <v>5.6920000000000158E-2</v>
      </c>
      <c r="AD212" s="94">
        <f>+'CO2'!AD212+'abs CO2'!AD212+'CH4'!AD212*PCG!$C$5+N2O!AD212*PCG!$C$6+HFC!AD212+PFC!AD212+'SF6'!AD212</f>
        <v>5.0000000000000176E-2</v>
      </c>
      <c r="AE212" s="94">
        <f>+'CO2'!AE212+'abs CO2'!AE212+'CH4'!AE212*PCG!$C$5+N2O!AE212*PCG!$C$6+HFC!AE212+PFC!AE212+'SF6'!AE212</f>
        <v>4.3080000000000195E-2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7.5624999999999998E-3</v>
      </c>
      <c r="L213" s="33">
        <f t="shared" si="53"/>
        <v>1.5125E-2</v>
      </c>
      <c r="M213" s="33">
        <f t="shared" si="53"/>
        <v>2.2687500000000003E-2</v>
      </c>
      <c r="N213" s="33">
        <f t="shared" si="53"/>
        <v>3.0249999999999999E-2</v>
      </c>
      <c r="O213" s="33">
        <f t="shared" si="53"/>
        <v>3.7812499999999999E-2</v>
      </c>
      <c r="P213" s="33">
        <f t="shared" si="53"/>
        <v>4.5375000000000006E-2</v>
      </c>
      <c r="Q213" s="33">
        <f t="shared" si="53"/>
        <v>5.2937499999999998E-2</v>
      </c>
      <c r="R213" s="33">
        <f t="shared" si="53"/>
        <v>6.0499999999999984E-2</v>
      </c>
      <c r="S213" s="33">
        <f t="shared" si="53"/>
        <v>6.8062499999999998E-2</v>
      </c>
      <c r="T213" s="33">
        <f t="shared" si="53"/>
        <v>7.5624999999999998E-2</v>
      </c>
      <c r="U213" s="33">
        <f t="shared" si="53"/>
        <v>0.10261874999999999</v>
      </c>
      <c r="V213" s="33">
        <f t="shared" si="53"/>
        <v>0.12961249999999999</v>
      </c>
      <c r="W213" s="33">
        <f t="shared" si="53"/>
        <v>0.15660624999999997</v>
      </c>
      <c r="X213" s="33">
        <f t="shared" si="53"/>
        <v>0.18359999999999999</v>
      </c>
      <c r="Y213" s="33">
        <f t="shared" si="53"/>
        <v>0.21059375</v>
      </c>
      <c r="Z213" s="33">
        <f t="shared" si="53"/>
        <v>0.23758749999999998</v>
      </c>
      <c r="AA213" s="33">
        <f t="shared" si="53"/>
        <v>0.26458124999999999</v>
      </c>
      <c r="AB213" s="33">
        <f t="shared" si="53"/>
        <v>0.29157499999999997</v>
      </c>
      <c r="AC213" s="33">
        <f t="shared" si="53"/>
        <v>0.31993749999999999</v>
      </c>
      <c r="AD213" s="33">
        <f t="shared" si="53"/>
        <v>0.34837499999999999</v>
      </c>
      <c r="AE213" s="33">
        <f t="shared" si="53"/>
        <v>0.37681249999999999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6.3999999999999994E-3</v>
      </c>
      <c r="L214" s="94">
        <f>+'CO2'!L214+'abs CO2'!L214+'CH4'!L214*PCG!$C$5+N2O!L214*PCG!$C$6+HFC!L214+PFC!L214+'SF6'!L214</f>
        <v>1.2799999999999999E-2</v>
      </c>
      <c r="M214" s="94">
        <f>+'CO2'!M214+'abs CO2'!M214+'CH4'!M214*PCG!$C$5+N2O!M214*PCG!$C$6+HFC!M214+PFC!M214+'SF6'!M214</f>
        <v>1.9200000000000002E-2</v>
      </c>
      <c r="N214" s="94">
        <f>+'CO2'!N214+'abs CO2'!N214+'CH4'!N214*PCG!$C$5+N2O!N214*PCG!$C$6+HFC!N214+PFC!N214+'SF6'!N214</f>
        <v>2.5599999999999998E-2</v>
      </c>
      <c r="O214" s="94">
        <f>+'CO2'!O214+'abs CO2'!O214+'CH4'!O214*PCG!$C$5+N2O!O214*PCG!$C$6+HFC!O214+PFC!O214+'SF6'!O214</f>
        <v>3.2000000000000001E-2</v>
      </c>
      <c r="P214" s="94">
        <f>+'CO2'!P214+'abs CO2'!P214+'CH4'!P214*PCG!$C$5+N2O!P214*PCG!$C$6+HFC!P214+PFC!P214+'SF6'!P214</f>
        <v>3.8400000000000004E-2</v>
      </c>
      <c r="Q214" s="94">
        <f>+'CO2'!Q214+'abs CO2'!Q214+'CH4'!Q214*PCG!$C$5+N2O!Q214*PCG!$C$6+HFC!Q214+PFC!Q214+'SF6'!Q214</f>
        <v>4.48E-2</v>
      </c>
      <c r="R214" s="94">
        <f>+'CO2'!R214+'abs CO2'!R214+'CH4'!R214*PCG!$C$5+N2O!R214*PCG!$C$6+HFC!R214+PFC!R214+'SF6'!R214</f>
        <v>5.1199999999999989E-2</v>
      </c>
      <c r="S214" s="94">
        <f>+'CO2'!S214+'abs CO2'!S214+'CH4'!S214*PCG!$C$5+N2O!S214*PCG!$C$6+HFC!S214+PFC!S214+'SF6'!S214</f>
        <v>5.7599999999999998E-2</v>
      </c>
      <c r="T214" s="94">
        <f>+'CO2'!T214+'abs CO2'!T214+'CH4'!T214*PCG!$C$5+N2O!T214*PCG!$C$6+HFC!T214+PFC!T214+'SF6'!T214</f>
        <v>6.4000000000000001E-2</v>
      </c>
      <c r="U214" s="94">
        <f>+'CO2'!U214+'abs CO2'!U214+'CH4'!U214*PCG!$C$5+N2O!U214*PCG!$C$6+HFC!U214+PFC!U214+'SF6'!U214</f>
        <v>9.2437499999999992E-2</v>
      </c>
      <c r="V214" s="94">
        <f>+'CO2'!V214+'abs CO2'!V214+'CH4'!V214*PCG!$C$5+N2O!V214*PCG!$C$6+HFC!V214+PFC!V214+'SF6'!V214</f>
        <v>0.120875</v>
      </c>
      <c r="W214" s="94">
        <f>+'CO2'!W214+'abs CO2'!W214+'CH4'!W214*PCG!$C$5+N2O!W214*PCG!$C$6+HFC!W214+PFC!W214+'SF6'!W214</f>
        <v>0.14931249999999999</v>
      </c>
      <c r="X214" s="94">
        <f>+'CO2'!X214+'abs CO2'!X214+'CH4'!X214*PCG!$C$5+N2O!X214*PCG!$C$6+HFC!X214+PFC!X214+'SF6'!X214</f>
        <v>0.17774999999999999</v>
      </c>
      <c r="Y214" s="94">
        <f>+'CO2'!Y214+'abs CO2'!Y214+'CH4'!Y214*PCG!$C$5+N2O!Y214*PCG!$C$6+HFC!Y214+PFC!Y214+'SF6'!Y214</f>
        <v>0.2061875</v>
      </c>
      <c r="Z214" s="94">
        <f>+'CO2'!Z214+'abs CO2'!Z214+'CH4'!Z214*PCG!$C$5+N2O!Z214*PCG!$C$6+HFC!Z214+PFC!Z214+'SF6'!Z214</f>
        <v>0.23462499999999997</v>
      </c>
      <c r="AA214" s="94">
        <f>+'CO2'!AA214+'abs CO2'!AA214+'CH4'!AA214*PCG!$C$5+N2O!AA214*PCG!$C$6+HFC!AA214+PFC!AA214+'SF6'!AA214</f>
        <v>0.26306249999999998</v>
      </c>
      <c r="AB214" s="94">
        <f>+'CO2'!AB214+'abs CO2'!AB214+'CH4'!AB214*PCG!$C$5+N2O!AB214*PCG!$C$6+HFC!AB214+PFC!AB214+'SF6'!AB214</f>
        <v>0.29149999999999998</v>
      </c>
      <c r="AC214" s="94">
        <f>+'CO2'!AC214+'abs CO2'!AC214+'CH4'!AC214*PCG!$C$5+N2O!AC214*PCG!$C$6+HFC!AC214+PFC!AC214+'SF6'!AC214</f>
        <v>0.31993749999999999</v>
      </c>
      <c r="AD214" s="94">
        <f>+'CO2'!AD214+'abs CO2'!AD214+'CH4'!AD214*PCG!$C$5+N2O!AD214*PCG!$C$6+HFC!AD214+PFC!AD214+'SF6'!AD214</f>
        <v>0.34837499999999999</v>
      </c>
      <c r="AE214" s="94">
        <f>+'CO2'!AE214+'abs CO2'!AE214+'CH4'!AE214*PCG!$C$5+N2O!AE214*PCG!$C$6+HFC!AE214+PFC!AE214+'SF6'!AE214</f>
        <v>0.37681249999999999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1.1624999999999999E-3</v>
      </c>
      <c r="L215" s="94">
        <f>+'CO2'!L215+'abs CO2'!L215+'CH4'!L215*PCG!$C$5+N2O!L215*PCG!$C$6+HFC!L215+PFC!L215+'SF6'!L215</f>
        <v>2.3249999999999998E-3</v>
      </c>
      <c r="M215" s="94">
        <f>+'CO2'!M215+'abs CO2'!M215+'CH4'!M215*PCG!$C$5+N2O!M215*PCG!$C$6+HFC!M215+PFC!M215+'SF6'!M215</f>
        <v>3.4875000000000001E-3</v>
      </c>
      <c r="N215" s="94">
        <f>+'CO2'!N215+'abs CO2'!N215+'CH4'!N215*PCG!$C$5+N2O!N215*PCG!$C$6+HFC!N215+PFC!N215+'SF6'!N215</f>
        <v>4.6499999999999996E-3</v>
      </c>
      <c r="O215" s="94">
        <f>+'CO2'!O215+'abs CO2'!O215+'CH4'!O215*PCG!$C$5+N2O!O215*PCG!$C$6+HFC!O215+PFC!O215+'SF6'!O215</f>
        <v>5.8125E-3</v>
      </c>
      <c r="P215" s="94">
        <f>+'CO2'!P215+'abs CO2'!P215+'CH4'!P215*PCG!$C$5+N2O!P215*PCG!$C$6+HFC!P215+PFC!P215+'SF6'!P215</f>
        <v>6.9750000000000003E-3</v>
      </c>
      <c r="Q215" s="94">
        <f>+'CO2'!Q215+'abs CO2'!Q215+'CH4'!Q215*PCG!$C$5+N2O!Q215*PCG!$C$6+HFC!Q215+PFC!Q215+'SF6'!Q215</f>
        <v>8.1375000000000006E-3</v>
      </c>
      <c r="R215" s="94">
        <f>+'CO2'!R215+'abs CO2'!R215+'CH4'!R215*PCG!$C$5+N2O!R215*PCG!$C$6+HFC!R215+PFC!R215+'SF6'!R215</f>
        <v>9.2999999999999992E-3</v>
      </c>
      <c r="S215" s="94">
        <f>+'CO2'!S215+'abs CO2'!S215+'CH4'!S215*PCG!$C$5+N2O!S215*PCG!$C$6+HFC!S215+PFC!S215+'SF6'!S215</f>
        <v>1.04625E-2</v>
      </c>
      <c r="T215" s="94">
        <f>+'CO2'!T215+'abs CO2'!T215+'CH4'!T215*PCG!$C$5+N2O!T215*PCG!$C$6+HFC!T215+PFC!T215+'SF6'!T215</f>
        <v>1.1625E-2</v>
      </c>
      <c r="U215" s="94">
        <f>+'CO2'!U215+'abs CO2'!U215+'CH4'!U215*PCG!$C$5+N2O!U215*PCG!$C$6+HFC!U215+PFC!U215+'SF6'!U215</f>
        <v>1.0181249999999999E-2</v>
      </c>
      <c r="V215" s="94">
        <f>+'CO2'!V215+'abs CO2'!V215+'CH4'!V215*PCG!$C$5+N2O!V215*PCG!$C$6+HFC!V215+PFC!V215+'SF6'!V215</f>
        <v>8.7374999999999987E-3</v>
      </c>
      <c r="W215" s="94">
        <f>+'CO2'!W215+'abs CO2'!W215+'CH4'!W215*PCG!$C$5+N2O!W215*PCG!$C$6+HFC!W215+PFC!W215+'SF6'!W215</f>
        <v>7.293749999999999E-3</v>
      </c>
      <c r="X215" s="94">
        <f>+'CO2'!X215+'abs CO2'!X215+'CH4'!X215*PCG!$C$5+N2O!X215*PCG!$C$6+HFC!X215+PFC!X215+'SF6'!X215</f>
        <v>5.8500000000000002E-3</v>
      </c>
      <c r="Y215" s="94">
        <f>+'CO2'!Y215+'abs CO2'!Y215+'CH4'!Y215*PCG!$C$5+N2O!Y215*PCG!$C$6+HFC!Y215+PFC!Y215+'SF6'!Y215</f>
        <v>4.4062500000000004E-3</v>
      </c>
      <c r="Z215" s="94">
        <f>+'CO2'!Z215+'abs CO2'!Z215+'CH4'!Z215*PCG!$C$5+N2O!Z215*PCG!$C$6+HFC!Z215+PFC!Z215+'SF6'!Z215</f>
        <v>2.9624999999999999E-3</v>
      </c>
      <c r="AA215" s="94">
        <f>+'CO2'!AA215+'abs CO2'!AA215+'CH4'!AA215*PCG!$C$5+N2O!AA215*PCG!$C$6+HFC!AA215+PFC!AA215+'SF6'!AA215</f>
        <v>1.5187499999999999E-3</v>
      </c>
      <c r="AB215" s="94">
        <f>+'CO2'!AB215+'abs CO2'!AB215+'CH4'!AB215*PCG!$C$5+N2O!AB215*PCG!$C$6+HFC!AB215+PFC!AB215+'SF6'!AB215</f>
        <v>7.5000000000000007E-5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106.64376624273248</v>
      </c>
      <c r="D216" s="33">
        <f t="shared" si="54"/>
        <v>119.33187838858321</v>
      </c>
      <c r="E216" s="33">
        <f t="shared" si="54"/>
        <v>132.83911478234924</v>
      </c>
      <c r="F216" s="33">
        <f t="shared" si="54"/>
        <v>147.97253340133244</v>
      </c>
      <c r="G216" s="33">
        <f t="shared" si="54"/>
        <v>166.53568530969716</v>
      </c>
      <c r="H216" s="33">
        <f t="shared" si="54"/>
        <v>182.96595769371237</v>
      </c>
      <c r="I216" s="33">
        <f t="shared" si="54"/>
        <v>209.98306298565825</v>
      </c>
      <c r="J216" s="33">
        <f t="shared" si="54"/>
        <v>257.74837145797534</v>
      </c>
      <c r="K216" s="33">
        <f t="shared" si="54"/>
        <v>262.71216705207297</v>
      </c>
      <c r="L216" s="33">
        <f t="shared" si="54"/>
        <v>297.18039538323654</v>
      </c>
      <c r="M216" s="33">
        <f t="shared" si="54"/>
        <v>309.91422257565659</v>
      </c>
      <c r="N216" s="33">
        <f t="shared" si="54"/>
        <v>269.22048899247989</v>
      </c>
      <c r="O216" s="33">
        <f t="shared" si="54"/>
        <v>298.49581333895452</v>
      </c>
      <c r="P216" s="33">
        <f t="shared" si="54"/>
        <v>302.55587500197402</v>
      </c>
      <c r="Q216" s="33">
        <f t="shared" si="54"/>
        <v>372.52232705895051</v>
      </c>
      <c r="R216" s="33">
        <f t="shared" si="54"/>
        <v>428.07093726562925</v>
      </c>
      <c r="S216" s="33">
        <f t="shared" si="54"/>
        <v>486.46438031612786</v>
      </c>
      <c r="T216" s="33">
        <f t="shared" si="54"/>
        <v>546.55469277280554</v>
      </c>
      <c r="U216" s="33">
        <f t="shared" si="54"/>
        <v>532.07761330872756</v>
      </c>
      <c r="V216" s="33">
        <f t="shared" si="54"/>
        <v>516.67778697318477</v>
      </c>
      <c r="W216" s="33">
        <f t="shared" si="54"/>
        <v>517.9278280210649</v>
      </c>
      <c r="X216" s="33">
        <f t="shared" si="54"/>
        <v>531.04001588274616</v>
      </c>
      <c r="Y216" s="33">
        <f t="shared" si="54"/>
        <v>582.02530612963574</v>
      </c>
      <c r="Z216" s="33">
        <f t="shared" si="54"/>
        <v>528.75859039450745</v>
      </c>
      <c r="AA216" s="33">
        <f t="shared" si="54"/>
        <v>493.71040438570071</v>
      </c>
      <c r="AB216" s="33">
        <f t="shared" si="54"/>
        <v>513.24791191455859</v>
      </c>
      <c r="AC216" s="33">
        <f t="shared" si="54"/>
        <v>512.27696571068805</v>
      </c>
      <c r="AD216" s="33">
        <f t="shared" si="54"/>
        <v>498.22227972193593</v>
      </c>
      <c r="AE216" s="33">
        <f t="shared" si="54"/>
        <v>508.04743406386729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21.318087847196779</v>
      </c>
      <c r="D217" s="33">
        <f t="shared" si="55"/>
        <v>21.639875675098256</v>
      </c>
      <c r="E217" s="33">
        <f t="shared" si="55"/>
        <v>22.473635671297696</v>
      </c>
      <c r="F217" s="33">
        <f t="shared" si="55"/>
        <v>23.48237766385251</v>
      </c>
      <c r="G217" s="33">
        <f t="shared" si="55"/>
        <v>24.450643524130896</v>
      </c>
      <c r="H217" s="33">
        <f t="shared" si="55"/>
        <v>25.065082439157116</v>
      </c>
      <c r="I217" s="33">
        <f t="shared" si="55"/>
        <v>25.624208053619405</v>
      </c>
      <c r="J217" s="33">
        <f t="shared" si="55"/>
        <v>27.409252116881429</v>
      </c>
      <c r="K217" s="33">
        <f t="shared" si="55"/>
        <v>26.355672105799954</v>
      </c>
      <c r="L217" s="33">
        <f t="shared" si="55"/>
        <v>25.089548012355941</v>
      </c>
      <c r="M217" s="33">
        <f t="shared" si="55"/>
        <v>23.897593074669572</v>
      </c>
      <c r="N217" s="33">
        <f t="shared" si="55"/>
        <v>23.156092984880551</v>
      </c>
      <c r="O217" s="33">
        <f t="shared" si="55"/>
        <v>21.941108539516851</v>
      </c>
      <c r="P217" s="33">
        <f t="shared" si="55"/>
        <v>20.706344360908947</v>
      </c>
      <c r="Q217" s="33">
        <f t="shared" si="55"/>
        <v>19.735896000844118</v>
      </c>
      <c r="R217" s="33">
        <f t="shared" si="55"/>
        <v>18.660886369135127</v>
      </c>
      <c r="S217" s="33">
        <f t="shared" si="55"/>
        <v>17.636845182968603</v>
      </c>
      <c r="T217" s="33">
        <f t="shared" si="55"/>
        <v>16.512229312546232</v>
      </c>
      <c r="U217" s="33">
        <f t="shared" si="55"/>
        <v>15.993322841216026</v>
      </c>
      <c r="V217" s="33">
        <f t="shared" si="55"/>
        <v>15.058079996793825</v>
      </c>
      <c r="W217" s="33">
        <f t="shared" si="55"/>
        <v>14.65830134424138</v>
      </c>
      <c r="X217" s="33">
        <f t="shared" si="55"/>
        <v>14.12468173820124</v>
      </c>
      <c r="Y217" s="33">
        <f t="shared" si="55"/>
        <v>13.975112729246199</v>
      </c>
      <c r="Z217" s="33">
        <f t="shared" si="55"/>
        <v>13.898099556047253</v>
      </c>
      <c r="AA217" s="33">
        <f t="shared" si="55"/>
        <v>12.663937181667741</v>
      </c>
      <c r="AB217" s="33">
        <f t="shared" si="55"/>
        <v>11.285074697911206</v>
      </c>
      <c r="AC217" s="33">
        <f t="shared" si="55"/>
        <v>11.488921369943666</v>
      </c>
      <c r="AD217" s="33">
        <f t="shared" si="55"/>
        <v>11.710705323414691</v>
      </c>
      <c r="AE217" s="33">
        <f t="shared" si="55"/>
        <v>11.932489276885715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16.278338870126056</v>
      </c>
      <c r="D218" s="94">
        <f>+'CO2'!D218+'abs CO2'!D218+'CH4'!D218*PCG!$C$5+N2O!D218*PCG!$C$6+HFC!D218+PFC!D218+'SF6'!D218</f>
        <v>16.465738351369787</v>
      </c>
      <c r="E218" s="94">
        <f>+'CO2'!E218+'abs CO2'!E218+'CH4'!E218*PCG!$C$5+N2O!E218*PCG!$C$6+HFC!E218+PFC!E218+'SF6'!E218</f>
        <v>17.176729469103826</v>
      </c>
      <c r="F218" s="94">
        <f>+'CO2'!F218+'abs CO2'!F218+'CH4'!F218*PCG!$C$5+N2O!F218*PCG!$C$6+HFC!F218+PFC!F218+'SF6'!F218</f>
        <v>17.931640397215666</v>
      </c>
      <c r="G218" s="94">
        <f>+'CO2'!G218+'abs CO2'!G218+'CH4'!G218*PCG!$C$5+N2O!G218*PCG!$C$6+HFC!G218+PFC!G218+'SF6'!G218</f>
        <v>18.681322274027721</v>
      </c>
      <c r="H218" s="94">
        <f>+'CO2'!H218+'abs CO2'!H218+'CH4'!H218*PCG!$C$5+N2O!H218*PCG!$C$6+HFC!H218+PFC!H218+'SF6'!H218</f>
        <v>19.230854868455832</v>
      </c>
      <c r="I218" s="94">
        <f>+'CO2'!I218+'abs CO2'!I218+'CH4'!I218*PCG!$C$5+N2O!I218*PCG!$C$6+HFC!I218+PFC!I218+'SF6'!I218</f>
        <v>19.672830316201232</v>
      </c>
      <c r="J218" s="94">
        <f>+'CO2'!J218+'abs CO2'!J218+'CH4'!J218*PCG!$C$5+N2O!J218*PCG!$C$6+HFC!J218+PFC!J218+'SF6'!J218</f>
        <v>21.227526718331795</v>
      </c>
      <c r="K218" s="94">
        <f>+'CO2'!K218+'abs CO2'!K218+'CH4'!K218*PCG!$C$5+N2O!K218*PCG!$C$6+HFC!K218+PFC!K218+'SF6'!K218</f>
        <v>20.368821143939584</v>
      </c>
      <c r="L218" s="94">
        <f>+'CO2'!L218+'abs CO2'!L218+'CH4'!L218*PCG!$C$5+N2O!L218*PCG!$C$6+HFC!L218+PFC!L218+'SF6'!L218</f>
        <v>19.297558759585485</v>
      </c>
      <c r="M218" s="94">
        <f>+'CO2'!M218+'abs CO2'!M218+'CH4'!M218*PCG!$C$5+N2O!M218*PCG!$C$6+HFC!M218+PFC!M218+'SF6'!M218</f>
        <v>18.300465476558326</v>
      </c>
      <c r="N218" s="94">
        <f>+'CO2'!N218+'abs CO2'!N218+'CH4'!N218*PCG!$C$5+N2O!N218*PCG!$C$6+HFC!N218+PFC!N218+'SF6'!N218</f>
        <v>17.753839491736532</v>
      </c>
      <c r="O218" s="94">
        <f>+'CO2'!O218+'abs CO2'!O218+'CH4'!O218*PCG!$C$5+N2O!O218*PCG!$C$6+HFC!O218+PFC!O218+'SF6'!O218</f>
        <v>16.733753941765606</v>
      </c>
      <c r="P218" s="94">
        <f>+'CO2'!P218+'abs CO2'!P218+'CH4'!P218*PCG!$C$5+N2O!P218*PCG!$C$6+HFC!P218+PFC!P218+'SF6'!P218</f>
        <v>15.693925628133211</v>
      </c>
      <c r="Q218" s="94">
        <f>+'CO2'!Q218+'abs CO2'!Q218+'CH4'!Q218*PCG!$C$5+N2O!Q218*PCG!$C$6+HFC!Q218+PFC!Q218+'SF6'!Q218</f>
        <v>14.918462124345512</v>
      </c>
      <c r="R218" s="94">
        <f>+'CO2'!R218+'abs CO2'!R218+'CH4'!R218*PCG!$C$5+N2O!R218*PCG!$C$6+HFC!R218+PFC!R218+'SF6'!R218</f>
        <v>14.03849820788764</v>
      </c>
      <c r="S218" s="94">
        <f>+'CO2'!S218+'abs CO2'!S218+'CH4'!S218*PCG!$C$5+N2O!S218*PCG!$C$6+HFC!S218+PFC!S218+'SF6'!S218</f>
        <v>13.209575312841366</v>
      </c>
      <c r="T218" s="94">
        <f>+'CO2'!T218+'abs CO2'!T218+'CH4'!T218*PCG!$C$5+N2O!T218*PCG!$C$6+HFC!T218+PFC!T218+'SF6'!T218</f>
        <v>12.280161878680092</v>
      </c>
      <c r="U218" s="94">
        <f>+'CO2'!U218+'abs CO2'!U218+'CH4'!U218*PCG!$C$5+N2O!U218*PCG!$C$6+HFC!U218+PFC!U218+'SF6'!U218</f>
        <v>12.123618390940349</v>
      </c>
      <c r="V218" s="94">
        <f>+'CO2'!V218+'abs CO2'!V218+'CH4'!V218*PCG!$C$5+N2O!V218*PCG!$C$6+HFC!V218+PFC!V218+'SF6'!V218</f>
        <v>11.552836200956268</v>
      </c>
      <c r="W218" s="94">
        <f>+'CO2'!W218+'abs CO2'!W218+'CH4'!W218*PCG!$C$5+N2O!W218*PCG!$C$6+HFC!W218+PFC!W218+'SF6'!W218</f>
        <v>11.519625830095878</v>
      </c>
      <c r="X218" s="94">
        <f>+'CO2'!X218+'abs CO2'!X218+'CH4'!X218*PCG!$C$5+N2O!X218*PCG!$C$6+HFC!X218+PFC!X218+'SF6'!X218</f>
        <v>11.354691946916514</v>
      </c>
      <c r="Y218" s="94">
        <f>+'CO2'!Y218+'abs CO2'!Y218+'CH4'!Y218*PCG!$C$5+N2O!Y218*PCG!$C$6+HFC!Y218+PFC!Y218+'SF6'!Y218</f>
        <v>10.777735201935361</v>
      </c>
      <c r="Z218" s="94">
        <f>+'CO2'!Z218+'abs CO2'!Z218+'CH4'!Z218*PCG!$C$5+N2O!Z218*PCG!$C$6+HFC!Z218+PFC!Z218+'SF6'!Z218</f>
        <v>10.269281652312259</v>
      </c>
      <c r="AA218" s="94">
        <f>+'CO2'!AA218+'abs CO2'!AA218+'CH4'!AA218*PCG!$C$5+N2O!AA218*PCG!$C$6+HFC!AA218+PFC!AA218+'SF6'!AA218</f>
        <v>9.4181577957945635</v>
      </c>
      <c r="AB218" s="94">
        <f>+'CO2'!AB218+'abs CO2'!AB218+'CH4'!AB218*PCG!$C$5+N2O!AB218*PCG!$C$6+HFC!AB218+PFC!AB218+'SF6'!AB218</f>
        <v>8.4215176670185059</v>
      </c>
      <c r="AC218" s="94">
        <f>+'CO2'!AC218+'abs CO2'!AC218+'CH4'!AC218*PCG!$C$5+N2O!AC218*PCG!$C$6+HFC!AC218+PFC!AC218+'SF6'!AC218</f>
        <v>8.5585950646617217</v>
      </c>
      <c r="AD218" s="94">
        <f>+'CO2'!AD218+'abs CO2'!AD218+'CH4'!AD218*PCG!$C$5+N2O!AD218*PCG!$C$6+HFC!AD218+PFC!AD218+'SF6'!AD218</f>
        <v>8.7199655752635348</v>
      </c>
      <c r="AE218" s="94">
        <f>+'CO2'!AE218+'abs CO2'!AE218+'CH4'!AE218*PCG!$C$5+N2O!AE218*PCG!$C$6+HFC!AE218+PFC!AE218+'SF6'!AE218</f>
        <v>8.8813360858653461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5.0397489770707233</v>
      </c>
      <c r="D219" s="33">
        <f t="shared" si="56"/>
        <v>5.1741373237284689</v>
      </c>
      <c r="E219" s="33">
        <f t="shared" si="56"/>
        <v>5.2969062021938704</v>
      </c>
      <c r="F219" s="33">
        <f t="shared" si="56"/>
        <v>5.550737266636844</v>
      </c>
      <c r="G219" s="33">
        <f t="shared" si="56"/>
        <v>5.769321250103177</v>
      </c>
      <c r="H219" s="33">
        <f t="shared" si="56"/>
        <v>5.8342275707012821</v>
      </c>
      <c r="I219" s="33">
        <f t="shared" si="56"/>
        <v>5.9513777374181753</v>
      </c>
      <c r="J219" s="33">
        <f t="shared" si="56"/>
        <v>6.1817253985496343</v>
      </c>
      <c r="K219" s="33">
        <f t="shared" si="56"/>
        <v>5.9868509618603714</v>
      </c>
      <c r="L219" s="33">
        <f t="shared" si="56"/>
        <v>5.7919892527704544</v>
      </c>
      <c r="M219" s="33">
        <f t="shared" si="56"/>
        <v>5.5971275981112445</v>
      </c>
      <c r="N219" s="33">
        <f t="shared" si="56"/>
        <v>5.4022534931440198</v>
      </c>
      <c r="O219" s="33">
        <f t="shared" si="56"/>
        <v>5.2073545977512445</v>
      </c>
      <c r="P219" s="33">
        <f t="shared" si="56"/>
        <v>5.0124187327757346</v>
      </c>
      <c r="Q219" s="33">
        <f t="shared" si="56"/>
        <v>4.8174338764986073</v>
      </c>
      <c r="R219" s="33">
        <f t="shared" si="56"/>
        <v>4.6223881612474855</v>
      </c>
      <c r="S219" s="33">
        <f t="shared" si="56"/>
        <v>4.4272698701272359</v>
      </c>
      <c r="T219" s="33">
        <f t="shared" si="56"/>
        <v>4.232067433866141</v>
      </c>
      <c r="U219" s="33">
        <f t="shared" si="56"/>
        <v>3.8697044502756772</v>
      </c>
      <c r="V219" s="33">
        <f t="shared" si="56"/>
        <v>3.5052437958375577</v>
      </c>
      <c r="W219" s="33">
        <f t="shared" si="56"/>
        <v>3.1386755141455032</v>
      </c>
      <c r="X219" s="33">
        <f t="shared" si="56"/>
        <v>2.7699897912847256</v>
      </c>
      <c r="Y219" s="33">
        <f t="shared" si="56"/>
        <v>3.1973775273108371</v>
      </c>
      <c r="Z219" s="33">
        <f t="shared" si="56"/>
        <v>3.628817903734995</v>
      </c>
      <c r="AA219" s="33">
        <f t="shared" si="56"/>
        <v>3.2457793858731776</v>
      </c>
      <c r="AB219" s="33">
        <f t="shared" si="56"/>
        <v>2.8635570308926992</v>
      </c>
      <c r="AC219" s="33">
        <f t="shared" si="56"/>
        <v>2.930326305281945</v>
      </c>
      <c r="AD219" s="33">
        <f t="shared" si="56"/>
        <v>2.9907397481511571</v>
      </c>
      <c r="AE219" s="33">
        <f t="shared" si="56"/>
        <v>3.0511531910203691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1.2273047001171193</v>
      </c>
      <c r="D220" s="94">
        <f>+'CO2'!D220+'abs CO2'!D220+'CH4'!D220*PCG!$C$5+N2O!D220*PCG!$C$6+HFC!D220+PFC!D220+'SF6'!D220</f>
        <v>1.2241421999379745</v>
      </c>
      <c r="E220" s="94">
        <f>+'CO2'!E220+'abs CO2'!E220+'CH4'!E220*PCG!$C$5+N2O!E220*PCG!$C$6+HFC!E220+PFC!E220+'SF6'!E220</f>
        <v>1.2686954191474138</v>
      </c>
      <c r="F220" s="94">
        <f>+'CO2'!F220+'abs CO2'!F220+'CH4'!F220*PCG!$C$5+N2O!F220*PCG!$C$6+HFC!F220+PFC!F220+'SF6'!F220</f>
        <v>1.3085016539739938</v>
      </c>
      <c r="G220" s="94">
        <f>+'CO2'!G220+'abs CO2'!G220+'CH4'!G220*PCG!$C$5+N2O!G220*PCG!$C$6+HFC!G220+PFC!G220+'SF6'!G220</f>
        <v>1.3450230398718688</v>
      </c>
      <c r="H220" s="94">
        <f>+'CO2'!H220+'abs CO2'!H220+'CH4'!H220*PCG!$C$5+N2O!H220*PCG!$C$6+HFC!H220+PFC!H220+'SF6'!H220</f>
        <v>1.3606889277291536</v>
      </c>
      <c r="I220" s="94">
        <f>+'CO2'!I220+'abs CO2'!I220+'CH4'!I220*PCG!$C$5+N2O!I220*PCG!$C$6+HFC!I220+PFC!I220+'SF6'!I220</f>
        <v>1.3836412731812544</v>
      </c>
      <c r="J220" s="94">
        <f>+'CO2'!J220+'abs CO2'!J220+'CH4'!J220*PCG!$C$5+N2O!J220*PCG!$C$6+HFC!J220+PFC!J220+'SF6'!J220</f>
        <v>1.4968122737525611</v>
      </c>
      <c r="K220" s="94">
        <f>+'CO2'!K220+'abs CO2'!K220+'CH4'!K220*PCG!$C$5+N2O!K220*PCG!$C$6+HFC!K220+PFC!K220+'SF6'!K220</f>
        <v>1.434369518663076</v>
      </c>
      <c r="L220" s="94">
        <f>+'CO2'!L220+'abs CO2'!L220+'CH4'!L220*PCG!$C$5+N2O!L220*PCG!$C$6+HFC!L220+PFC!L220+'SF6'!L220</f>
        <v>1.37291248388603</v>
      </c>
      <c r="M220" s="94">
        <f>+'CO2'!M220+'abs CO2'!M220+'CH4'!M220*PCG!$C$5+N2O!M220*PCG!$C$6+HFC!M220+PFC!M220+'SF6'!M220</f>
        <v>1.3124304710195225</v>
      </c>
      <c r="N220" s="94">
        <f>+'CO2'!N220+'abs CO2'!N220+'CH4'!N220*PCG!$C$5+N2O!N220*PCG!$C$6+HFC!N220+PFC!N220+'SF6'!N220</f>
        <v>1.2529129027423285</v>
      </c>
      <c r="O220" s="94">
        <f>+'CO2'!O220+'abs CO2'!O220+'CH4'!O220*PCG!$C$5+N2O!O220*PCG!$C$6+HFC!O220+PFC!O220+'SF6'!O220</f>
        <v>1.1943493209852039</v>
      </c>
      <c r="P220" s="94">
        <f>+'CO2'!P220+'abs CO2'!P220+'CH4'!P220*PCG!$C$5+N2O!P220*PCG!$C$6+HFC!P220+PFC!P220+'SF6'!P220</f>
        <v>1.1367293851347116</v>
      </c>
      <c r="Q220" s="94">
        <f>+'CO2'!Q220+'abs CO2'!Q220+'CH4'!Q220*PCG!$C$5+N2O!Q220*PCG!$C$6+HFC!Q220+PFC!Q220+'SF6'!Q220</f>
        <v>1.0800428702688889</v>
      </c>
      <c r="R220" s="94">
        <f>+'CO2'!R220+'abs CO2'!R220+'CH4'!R220*PCG!$C$5+N2O!R220*PCG!$C$6+HFC!R220+PFC!R220+'SF6'!R220</f>
        <v>1.0242796654240998</v>
      </c>
      <c r="S220" s="94">
        <f>+'CO2'!S220+'abs CO2'!S220+'CH4'!S220*PCG!$C$5+N2O!S220*PCG!$C$6+HFC!S220+PFC!S220+'SF6'!S220</f>
        <v>0.96942977189240154</v>
      </c>
      <c r="T220" s="94">
        <f>+'CO2'!T220+'abs CO2'!T220+'CH4'!T220*PCG!$C$5+N2O!T220*PCG!$C$6+HFC!T220+PFC!T220+'SF6'!T220</f>
        <v>0.9154833015488324</v>
      </c>
      <c r="U220" s="94">
        <f>+'CO2'!U220+'abs CO2'!U220+'CH4'!U220*PCG!$C$5+N2O!U220*PCG!$C$6+HFC!U220+PFC!U220+'SF6'!U220</f>
        <v>0.87945527887215869</v>
      </c>
      <c r="V220" s="94">
        <f>+'CO2'!V220+'abs CO2'!V220+'CH4'!V220*PCG!$C$5+N2O!V220*PCG!$C$6+HFC!V220+PFC!V220+'SF6'!V220</f>
        <v>0.84399768740303704</v>
      </c>
      <c r="W220" s="94">
        <f>+'CO2'!W220+'abs CO2'!W220+'CH4'!W220*PCG!$C$5+N2O!W220*PCG!$C$6+HFC!W220+PFC!W220+'SF6'!W220</f>
        <v>0.80910441691486679</v>
      </c>
      <c r="X220" s="94">
        <f>+'CO2'!X220+'abs CO2'!X220+'CH4'!X220*PCG!$C$5+N2O!X220*PCG!$C$6+HFC!X220+PFC!X220+'SF6'!X220</f>
        <v>0.77476942390135561</v>
      </c>
      <c r="Y220" s="94">
        <f>+'CO2'!Y220+'abs CO2'!Y220+'CH4'!Y220*PCG!$C$5+N2O!Y220*PCG!$C$6+HFC!Y220+PFC!Y220+'SF6'!Y220</f>
        <v>0.74797802522817203</v>
      </c>
      <c r="Z220" s="94">
        <f>+'CO2'!Z220+'abs CO2'!Z220+'CH4'!Z220*PCG!$C$5+N2O!Z220*PCG!$C$6+HFC!Z220+PFC!Z220+'SF6'!Z220</f>
        <v>0.72160326873670566</v>
      </c>
      <c r="AA220" s="94">
        <f>+'CO2'!AA220+'abs CO2'!AA220+'CH4'!AA220*PCG!$C$5+N2O!AA220*PCG!$C$6+HFC!AA220+PFC!AA220+'SF6'!AA220</f>
        <v>0.64010761322234733</v>
      </c>
      <c r="AB220" s="94">
        <f>+'CO2'!AB220+'abs CO2'!AB220+'CH4'!AB220*PCG!$C$5+N2O!AB220*PCG!$C$6+HFC!AB220+PFC!AB220+'SF6'!AB220</f>
        <v>0.56005447650834805</v>
      </c>
      <c r="AC220" s="94">
        <f>+'CO2'!AC220+'abs CO2'!AC220+'CH4'!AC220*PCG!$C$5+N2O!AC220*PCG!$C$6+HFC!AC220+PFC!AC220+'SF6'!AC220</f>
        <v>0.56548873639636166</v>
      </c>
      <c r="AD220" s="94">
        <f>+'CO2'!AD220+'abs CO2'!AD220+'CH4'!AD220*PCG!$C$5+N2O!AD220*PCG!$C$6+HFC!AD220+PFC!AD220+'SF6'!AD220</f>
        <v>0.57615090763386267</v>
      </c>
      <c r="AE220" s="94">
        <f>+'CO2'!AE220+'abs CO2'!AE220+'CH4'!AE220*PCG!$C$5+N2O!AE220*PCG!$C$6+HFC!AE220+PFC!AE220+'SF6'!AE220</f>
        <v>0.58681307887136369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0.8330961505045994</v>
      </c>
      <c r="D221" s="94">
        <f>+'CO2'!D221+'abs CO2'!D221+'CH4'!D221*PCG!$C$5+N2O!D221*PCG!$C$6+HFC!D221+PFC!D221+'SF6'!D221</f>
        <v>0.88010570623793227</v>
      </c>
      <c r="E221" s="94">
        <f>+'CO2'!E221+'abs CO2'!E221+'CH4'!E221*PCG!$C$5+N2O!E221*PCG!$C$6+HFC!E221+PFC!E221+'SF6'!E221</f>
        <v>0.88419736482096245</v>
      </c>
      <c r="F221" s="94">
        <f>+'CO2'!F221+'abs CO2'!F221+'CH4'!F221*PCG!$C$5+N2O!F221*PCG!$C$6+HFC!F221+PFC!F221+'SF6'!F221</f>
        <v>0.92027743927907479</v>
      </c>
      <c r="G221" s="94">
        <f>+'CO2'!G221+'abs CO2'!G221+'CH4'!G221*PCG!$C$5+N2O!G221*PCG!$C$6+HFC!G221+PFC!G221+'SF6'!G221</f>
        <v>0.98264241061752566</v>
      </c>
      <c r="H221" s="94">
        <f>+'CO2'!H221+'abs CO2'!H221+'CH4'!H221*PCG!$C$5+N2O!H221*PCG!$C$6+HFC!H221+PFC!H221+'SF6'!H221</f>
        <v>1.0123867107959121</v>
      </c>
      <c r="I221" s="94">
        <f>+'CO2'!I221+'abs CO2'!I221+'CH4'!I221*PCG!$C$5+N2O!I221*PCG!$C$6+HFC!I221+PFC!I221+'SF6'!I221</f>
        <v>1.0155702267000528</v>
      </c>
      <c r="J221" s="94">
        <f>+'CO2'!J221+'abs CO2'!J221+'CH4'!J221*PCG!$C$5+N2O!J221*PCG!$C$6+HFC!J221+PFC!J221+'SF6'!J221</f>
        <v>1.0579046969861483</v>
      </c>
      <c r="K221" s="94">
        <f>+'CO2'!K221+'abs CO2'!K221+'CH4'!K221*PCG!$C$5+N2O!K221*PCG!$C$6+HFC!K221+PFC!K221+'SF6'!K221</f>
        <v>1.0304543016133503</v>
      </c>
      <c r="L221" s="94">
        <f>+'CO2'!L221+'abs CO2'!L221+'CH4'!L221*PCG!$C$5+N2O!L221*PCG!$C$6+HFC!L221+PFC!L221+'SF6'!L221</f>
        <v>1.0024417612646952</v>
      </c>
      <c r="M221" s="94">
        <f>+'CO2'!M221+'abs CO2'!M221+'CH4'!M221*PCG!$C$5+N2O!M221*PCG!$C$6+HFC!M221+PFC!M221+'SF6'!M221</f>
        <v>0.97386553802845333</v>
      </c>
      <c r="N221" s="94">
        <f>+'CO2'!N221+'abs CO2'!N221+'CH4'!N221*PCG!$C$5+N2O!N221*PCG!$C$6+HFC!N221+PFC!N221+'SF6'!N221</f>
        <v>0.94472412768937131</v>
      </c>
      <c r="O221" s="94">
        <f>+'CO2'!O221+'abs CO2'!O221+'CH4'!O221*PCG!$C$5+N2O!O221*PCG!$C$6+HFC!O221+PFC!O221+'SF6'!O221</f>
        <v>0.91501605834976596</v>
      </c>
      <c r="P221" s="94">
        <f>+'CO2'!P221+'abs CO2'!P221+'CH4'!P221*PCG!$C$5+N2O!P221*PCG!$C$6+HFC!P221+PFC!P221+'SF6'!P221</f>
        <v>0.8847398891306526</v>
      </c>
      <c r="Q221" s="94">
        <f>+'CO2'!Q221+'abs CO2'!Q221+'CH4'!Q221*PCG!$C$5+N2O!Q221*PCG!$C$6+HFC!Q221+PFC!Q221+'SF6'!Q221</f>
        <v>0.85389420894698664</v>
      </c>
      <c r="R221" s="94">
        <f>+'CO2'!R221+'abs CO2'!R221+'CH4'!R221*PCG!$C$5+N2O!R221*PCG!$C$6+HFC!R221+PFC!R221+'SF6'!R221</f>
        <v>0.82247763535161655</v>
      </c>
      <c r="S221" s="94">
        <f>+'CO2'!S221+'abs CO2'!S221+'CH4'!S221*PCG!$C$5+N2O!S221*PCG!$C$6+HFC!S221+PFC!S221+'SF6'!S221</f>
        <v>0.79048881344302413</v>
      </c>
      <c r="T221" s="94">
        <f>+'CO2'!T221+'abs CO2'!T221+'CH4'!T221*PCG!$C$5+N2O!T221*PCG!$C$6+HFC!T221+PFC!T221+'SF6'!T221</f>
        <v>0.75792641483235801</v>
      </c>
      <c r="U221" s="94">
        <f>+'CO2'!U221+'abs CO2'!U221+'CH4'!U221*PCG!$C$5+N2O!U221*PCG!$C$6+HFC!U221+PFC!U221+'SF6'!U221</f>
        <v>0.69339138600786288</v>
      </c>
      <c r="V221" s="94">
        <f>+'CO2'!V221+'abs CO2'!V221+'CH4'!V221*PCG!$C$5+N2O!V221*PCG!$C$6+HFC!V221+PFC!V221+'SF6'!V221</f>
        <v>0.627808560700572</v>
      </c>
      <c r="W221" s="94">
        <f>+'CO2'!W221+'abs CO2'!W221+'CH4'!W221*PCG!$C$5+N2O!W221*PCG!$C$6+HFC!W221+PFC!W221+'SF6'!W221</f>
        <v>0.5611757530022462</v>
      </c>
      <c r="X221" s="94">
        <f>+'CO2'!X221+'abs CO2'!X221+'CH4'!X221*PCG!$C$5+N2O!X221*PCG!$C$6+HFC!X221+PFC!X221+'SF6'!X221</f>
        <v>0.49349081615434204</v>
      </c>
      <c r="Y221" s="94">
        <f>+'CO2'!Y221+'abs CO2'!Y221+'CH4'!Y221*PCG!$C$5+N2O!Y221*PCG!$C$6+HFC!Y221+PFC!Y221+'SF6'!Y221</f>
        <v>0.53516889896133735</v>
      </c>
      <c r="Z221" s="94">
        <f>+'CO2'!Z221+'abs CO2'!Z221+'CH4'!Z221*PCG!$C$5+N2O!Z221*PCG!$C$6+HFC!Z221+PFC!Z221+'SF6'!Z221</f>
        <v>0.57740914231622498</v>
      </c>
      <c r="AA221" s="94">
        <f>+'CO2'!AA221+'abs CO2'!AA221+'CH4'!AA221*PCG!$C$5+N2O!AA221*PCG!$C$6+HFC!AA221+PFC!AA221+'SF6'!AA221</f>
        <v>0.49301901960502453</v>
      </c>
      <c r="AB221" s="94">
        <f>+'CO2'!AB221+'abs CO2'!AB221+'CH4'!AB221*PCG!$C$5+N2O!AB221*PCG!$C$6+HFC!AB221+PFC!AB221+'SF6'!AB221</f>
        <v>0.40735104014540324</v>
      </c>
      <c r="AC221" s="94">
        <f>+'CO2'!AC221+'abs CO2'!AC221+'CH4'!AC221*PCG!$C$5+N2O!AC221*PCG!$C$6+HFC!AC221+PFC!AC221+'SF6'!AC221</f>
        <v>0.47537433469136553</v>
      </c>
      <c r="AD221" s="94">
        <f>+'CO2'!AD221+'abs CO2'!AD221+'CH4'!AD221*PCG!$C$5+N2O!AD221*PCG!$C$6+HFC!AD221+PFC!AD221+'SF6'!AD221</f>
        <v>0.54046573817552634</v>
      </c>
      <c r="AE221" s="94">
        <f>+'CO2'!AE221+'abs CO2'!AE221+'CH4'!AE221*PCG!$C$5+N2O!AE221*PCG!$C$6+HFC!AE221+PFC!AE221+'SF6'!AE221</f>
        <v>0.6055571416596871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0.13843131358565033</v>
      </c>
      <c r="D222" s="94">
        <f>+'CO2'!D222+'abs CO2'!D222+'CH4'!D222*PCG!$C$5+N2O!D222*PCG!$C$6+HFC!D222+PFC!D222+'SF6'!D222</f>
        <v>0.13978868469782782</v>
      </c>
      <c r="E222" s="94">
        <f>+'CO2'!E222+'abs CO2'!E222+'CH4'!E222*PCG!$C$5+N2O!E222*PCG!$C$6+HFC!E222+PFC!E222+'SF6'!E222</f>
        <v>0.14609880910214845</v>
      </c>
      <c r="F222" s="94">
        <f>+'CO2'!F222+'abs CO2'!F222+'CH4'!F222*PCG!$C$5+N2O!F222*PCG!$C$6+HFC!F222+PFC!F222+'SF6'!F222</f>
        <v>0.14876007775402184</v>
      </c>
      <c r="G222" s="94">
        <f>+'CO2'!G222+'abs CO2'!G222+'CH4'!G222*PCG!$C$5+N2O!G222*PCG!$C$6+HFC!G222+PFC!G222+'SF6'!G222</f>
        <v>0.15412740119815477</v>
      </c>
      <c r="H222" s="94">
        <f>+'CO2'!H222+'abs CO2'!H222+'CH4'!H222*PCG!$C$5+N2O!H222*PCG!$C$6+HFC!H222+PFC!H222+'SF6'!H222</f>
        <v>0.15017190119291399</v>
      </c>
      <c r="I222" s="94">
        <f>+'CO2'!I222+'abs CO2'!I222+'CH4'!I222*PCG!$C$5+N2O!I222*PCG!$C$6+HFC!I222+PFC!I222+'SF6'!I222</f>
        <v>0.16208556452963455</v>
      </c>
      <c r="J222" s="94">
        <f>+'CO2'!J222+'abs CO2'!J222+'CH4'!J222*PCG!$C$5+N2O!J222*PCG!$C$6+HFC!J222+PFC!J222+'SF6'!J222</f>
        <v>0.19046709476107124</v>
      </c>
      <c r="K222" s="94">
        <f>+'CO2'!K222+'abs CO2'!K222+'CH4'!K222*PCG!$C$5+N2O!K222*PCG!$C$6+HFC!K222+PFC!K222+'SF6'!K222</f>
        <v>0.18412912179900964</v>
      </c>
      <c r="L222" s="94">
        <f>+'CO2'!L222+'abs CO2'!L222+'CH4'!L222*PCG!$C$5+N2O!L222*PCG!$C$6+HFC!L222+PFC!L222+'SF6'!L222</f>
        <v>0.17777418419010488</v>
      </c>
      <c r="M222" s="94">
        <f>+'CO2'!M222+'abs CO2'!M222+'CH4'!M222*PCG!$C$5+N2O!M222*PCG!$C$6+HFC!M222+PFC!M222+'SF6'!M222</f>
        <v>0.17140226974101683</v>
      </c>
      <c r="N222" s="94">
        <f>+'CO2'!N222+'abs CO2'!N222+'CH4'!N222*PCG!$C$5+N2O!N222*PCG!$C$6+HFC!N222+PFC!N222+'SF6'!N222</f>
        <v>0.16501336633979471</v>
      </c>
      <c r="O222" s="94">
        <f>+'CO2'!O222+'abs CO2'!O222+'CH4'!O222*PCG!$C$5+N2O!O222*PCG!$C$6+HFC!O222+PFC!O222+'SF6'!O222</f>
        <v>0.15860746195513423</v>
      </c>
      <c r="P222" s="94">
        <f>+'CO2'!P222+'abs CO2'!P222+'CH4'!P222*PCG!$C$5+N2O!P222*PCG!$C$6+HFC!P222+PFC!P222+'SF6'!P222</f>
        <v>0.15218454463564318</v>
      </c>
      <c r="Q222" s="94">
        <f>+'CO2'!Q222+'abs CO2'!Q222+'CH4'!Q222*PCG!$C$5+N2O!Q222*PCG!$C$6+HFC!Q222+PFC!Q222+'SF6'!Q222</f>
        <v>0.14574460250912089</v>
      </c>
      <c r="R222" s="94">
        <f>+'CO2'!R222+'abs CO2'!R222+'CH4'!R222*PCG!$C$5+N2O!R222*PCG!$C$6+HFC!R222+PFC!R222+'SF6'!R222</f>
        <v>0.13928762378184564</v>
      </c>
      <c r="S222" s="94">
        <f>+'CO2'!S222+'abs CO2'!S222+'CH4'!S222*PCG!$C$5+N2O!S222*PCG!$C$6+HFC!S222+PFC!S222+'SF6'!S222</f>
        <v>0.13281359673787496</v>
      </c>
      <c r="T222" s="94">
        <f>+'CO2'!T222+'abs CO2'!T222+'CH4'!T222*PCG!$C$5+N2O!T222*PCG!$C$6+HFC!T222+PFC!T222+'SF6'!T222</f>
        <v>0.12632250973835374</v>
      </c>
      <c r="U222" s="94">
        <f>+'CO2'!U222+'abs CO2'!U222+'CH4'!U222*PCG!$C$5+N2O!U222*PCG!$C$6+HFC!U222+PFC!U222+'SF6'!U222</f>
        <v>0.11740888999062184</v>
      </c>
      <c r="V222" s="94">
        <f>+'CO2'!V222+'abs CO2'!V222+'CH4'!V222*PCG!$C$5+N2O!V222*PCG!$C$6+HFC!V222+PFC!V222+'SF6'!V222</f>
        <v>0.10847200175174092</v>
      </c>
      <c r="W222" s="94">
        <f>+'CO2'!W222+'abs CO2'!W222+'CH4'!W222*PCG!$C$5+N2O!W222*PCG!$C$6+HFC!W222+PFC!W222+'SF6'!W222</f>
        <v>9.9511829619076564E-2</v>
      </c>
      <c r="X222" s="94">
        <f>+'CO2'!X222+'abs CO2'!X222+'CH4'!X222*PCG!$C$5+N2O!X222*PCG!$C$6+HFC!X222+PFC!X222+'SF6'!X222</f>
        <v>9.0528358290406258E-2</v>
      </c>
      <c r="Y222" s="94">
        <f>+'CO2'!Y222+'abs CO2'!Y222+'CH4'!Y222*PCG!$C$5+N2O!Y222*PCG!$C$6+HFC!Y222+PFC!Y222+'SF6'!Y222</f>
        <v>7.857546070463238E-2</v>
      </c>
      <c r="Z222" s="94">
        <f>+'CO2'!Z222+'abs CO2'!Z222+'CH4'!Z222*PCG!$C$5+N2O!Z222*PCG!$C$6+HFC!Z222+PFC!Z222+'SF6'!Z222</f>
        <v>6.6591683795046472E-2</v>
      </c>
      <c r="AA222" s="94">
        <f>+'CO2'!AA222+'abs CO2'!AA222+'CH4'!AA222*PCG!$C$5+N2O!AA222*PCG!$C$6+HFC!AA222+PFC!AA222+'SF6'!AA222</f>
        <v>5.5682691179063305E-2</v>
      </c>
      <c r="AB222" s="94">
        <f>+'CO2'!AB222+'abs CO2'!AB222+'CH4'!AB222*PCG!$C$5+N2O!AB222*PCG!$C$6+HFC!AB222+PFC!AB222+'SF6'!AB222</f>
        <v>4.4745608414777378E-2</v>
      </c>
      <c r="AC222" s="94">
        <f>+'CO2'!AC222+'abs CO2'!AC222+'CH4'!AC222*PCG!$C$5+N2O!AC222*PCG!$C$6+HFC!AC222+PFC!AC222+'SF6'!AC222</f>
        <v>5.0681436004491071E-2</v>
      </c>
      <c r="AD222" s="94">
        <f>+'CO2'!AD222+'abs CO2'!AD222+'CH4'!AD222*PCG!$C$5+N2O!AD222*PCG!$C$6+HFC!AD222+PFC!AD222+'SF6'!AD222</f>
        <v>5.6560078004255047E-2</v>
      </c>
      <c r="AE222" s="94">
        <f>+'CO2'!AE222+'abs CO2'!AE222+'CH4'!AE222*PCG!$C$5+N2O!AE222*PCG!$C$6+HFC!AE222+PFC!AE222+'SF6'!AE222</f>
        <v>6.2438720004019004E-2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0.79742502243220681</v>
      </c>
      <c r="D223" s="94">
        <f>+'CO2'!D223+'abs CO2'!D223+'CH4'!D223*PCG!$C$5+N2O!D223*PCG!$C$6+HFC!D223+PFC!D223+'SF6'!D223</f>
        <v>0.81021156622760726</v>
      </c>
      <c r="E223" s="94">
        <f>+'CO2'!E223+'abs CO2'!E223+'CH4'!E223*PCG!$C$5+N2O!E223*PCG!$C$6+HFC!E223+PFC!E223+'SF6'!E223</f>
        <v>0.86382703720867315</v>
      </c>
      <c r="F223" s="94">
        <f>+'CO2'!F223+'abs CO2'!F223+'CH4'!F223*PCG!$C$5+N2O!F223*PCG!$C$6+HFC!F223+PFC!F223+'SF6'!F223</f>
        <v>0.88317737341647973</v>
      </c>
      <c r="G223" s="94">
        <f>+'CO2'!G223+'abs CO2'!G223+'CH4'!G223*PCG!$C$5+N2O!G223*PCG!$C$6+HFC!G223+PFC!G223+'SF6'!G223</f>
        <v>0.87775028707398195</v>
      </c>
      <c r="H223" s="94">
        <f>+'CO2'!H223+'abs CO2'!H223+'CH4'!H223*PCG!$C$5+N2O!H223*PCG!$C$6+HFC!H223+PFC!H223+'SF6'!H223</f>
        <v>0.89836249552080805</v>
      </c>
      <c r="I223" s="94">
        <f>+'CO2'!I223+'abs CO2'!I223+'CH4'!I223*PCG!$C$5+N2O!I223*PCG!$C$6+HFC!I223+PFC!I223+'SF6'!I223</f>
        <v>0.87853235439456745</v>
      </c>
      <c r="J223" s="94">
        <f>+'CO2'!J223+'abs CO2'!J223+'CH4'!J223*PCG!$C$5+N2O!J223*PCG!$C$6+HFC!J223+PFC!J223+'SF6'!J223</f>
        <v>0.89044381892366586</v>
      </c>
      <c r="K223" s="94">
        <f>+'CO2'!K223+'abs CO2'!K223+'CH4'!K223*PCG!$C$5+N2O!K223*PCG!$C$6+HFC!K223+PFC!K223+'SF6'!K223</f>
        <v>0.88394176454127416</v>
      </c>
      <c r="L223" s="94">
        <f>+'CO2'!L223+'abs CO2'!L223+'CH4'!L223*PCG!$C$5+N2O!L223*PCG!$C$6+HFC!L223+PFC!L223+'SF6'!L223</f>
        <v>0.8771900100822001</v>
      </c>
      <c r="M223" s="94">
        <f>+'CO2'!M223+'abs CO2'!M223+'CH4'!M223*PCG!$C$5+N2O!M223*PCG!$C$6+HFC!M223+PFC!M223+'SF6'!M223</f>
        <v>0.87018799274976522</v>
      </c>
      <c r="N223" s="94">
        <f>+'CO2'!N223+'abs CO2'!N223+'CH4'!N223*PCG!$C$5+N2O!N223*PCG!$C$6+HFC!N223+PFC!N223+'SF6'!N223</f>
        <v>0.86293516389961411</v>
      </c>
      <c r="O223" s="94">
        <f>+'CO2'!O223+'abs CO2'!O223+'CH4'!O223*PCG!$C$5+N2O!O223*PCG!$C$6+HFC!O223+PFC!O223+'SF6'!O223</f>
        <v>0.85543098843521104</v>
      </c>
      <c r="P223" s="94">
        <f>+'CO2'!P223+'abs CO2'!P223+'CH4'!P223*PCG!$C$5+N2O!P223*PCG!$C$6+HFC!P223+PFC!P223+'SF6'!P223</f>
        <v>0.84767494423874812</v>
      </c>
      <c r="Q223" s="94">
        <f>+'CO2'!Q223+'abs CO2'!Q223+'CH4'!Q223*PCG!$C$5+N2O!Q223*PCG!$C$6+HFC!Q223+PFC!Q223+'SF6'!Q223</f>
        <v>0.83966652163487665</v>
      </c>
      <c r="R223" s="94">
        <f>+'CO2'!R223+'abs CO2'!R223+'CH4'!R223*PCG!$C$5+N2O!R223*PCG!$C$6+HFC!R223+PFC!R223+'SF6'!R223</f>
        <v>0.83140522288484386</v>
      </c>
      <c r="S223" s="94">
        <f>+'CO2'!S223+'abs CO2'!S223+'CH4'!S223*PCG!$C$5+N2O!S223*PCG!$C$6+HFC!S223+PFC!S223+'SF6'!S223</f>
        <v>0.8228905617088843</v>
      </c>
      <c r="T223" s="94">
        <f>+'CO2'!T223+'abs CO2'!T223+'CH4'!T223*PCG!$C$5+N2O!T223*PCG!$C$6+HFC!T223+PFC!T223+'SF6'!T223</f>
        <v>0.81412206283486133</v>
      </c>
      <c r="U223" s="94">
        <f>+'CO2'!U223+'abs CO2'!U223+'CH4'!U223*PCG!$C$5+N2O!U223*PCG!$C$6+HFC!U223+PFC!U223+'SF6'!U223</f>
        <v>0.74024398756762821</v>
      </c>
      <c r="V223" s="94">
        <f>+'CO2'!V223+'abs CO2'!V223+'CH4'!V223*PCG!$C$5+N2O!V223*PCG!$C$6+HFC!V223+PFC!V223+'SF6'!V223</f>
        <v>0.66503975607607546</v>
      </c>
      <c r="W223" s="94">
        <f>+'CO2'!W223+'abs CO2'!W223+'CH4'!W223*PCG!$C$5+N2O!W223*PCG!$C$6+HFC!W223+PFC!W223+'SF6'!W223</f>
        <v>0.5885074736133542</v>
      </c>
      <c r="X223" s="94">
        <f>+'CO2'!X223+'abs CO2'!X223+'CH4'!X223*PCG!$C$5+N2O!X223*PCG!$C$6+HFC!X223+PFC!X223+'SF6'!X223</f>
        <v>0.51064528297238621</v>
      </c>
      <c r="Y223" s="94">
        <f>+'CO2'!Y223+'abs CO2'!Y223+'CH4'!Y223*PCG!$C$5+N2O!Y223*PCG!$C$6+HFC!Y223+PFC!Y223+'SF6'!Y223</f>
        <v>0.68486453697634608</v>
      </c>
      <c r="Z223" s="94">
        <f>+'CO2'!Z223+'abs CO2'!Z223+'CH4'!Z223*PCG!$C$5+N2O!Z223*PCG!$C$6+HFC!Z223+PFC!Z223+'SF6'!Z223</f>
        <v>0.86181686928040824</v>
      </c>
      <c r="AA223" s="94">
        <f>+'CO2'!AA223+'abs CO2'!AA223+'CH4'!AA223*PCG!$C$5+N2O!AA223*PCG!$C$6+HFC!AA223+PFC!AA223+'SF6'!AA223</f>
        <v>0.9379516771841625</v>
      </c>
      <c r="AB223" s="94">
        <f>+'CO2'!AB223+'abs CO2'!AB223+'CH4'!AB223*PCG!$C$5+N2O!AB223*PCG!$C$6+HFC!AB223+PFC!AB223+'SF6'!AB223</f>
        <v>1.0151880908074793</v>
      </c>
      <c r="AC223" s="94">
        <f>+'CO2'!AC223+'abs CO2'!AC223+'CH4'!AC223*PCG!$C$5+N2O!AC223*PCG!$C$6+HFC!AC223+PFC!AC223+'SF6'!AC223</f>
        <v>0.93361277082930139</v>
      </c>
      <c r="AD223" s="94">
        <f>+'CO2'!AD223+'abs CO2'!AD223+'CH4'!AD223*PCG!$C$5+N2O!AD223*PCG!$C$6+HFC!AD223+PFC!AD223+'SF6'!AD223</f>
        <v>0.84406358356585531</v>
      </c>
      <c r="AE223" s="94">
        <f>+'CO2'!AE223+'abs CO2'!AE223+'CH4'!AE223*PCG!$C$5+N2O!AE223*PCG!$C$6+HFC!AE223+PFC!AE223+'SF6'!AE223</f>
        <v>0.75451439630240913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2.0434917904311471</v>
      </c>
      <c r="D224" s="94">
        <f>+'CO2'!D224+'abs CO2'!D224+'CH4'!D224*PCG!$C$5+N2O!D224*PCG!$C$6+HFC!D224+PFC!D224+'SF6'!D224</f>
        <v>2.1198891666271269</v>
      </c>
      <c r="E224" s="94">
        <f>+'CO2'!E224+'abs CO2'!E224+'CH4'!E224*PCG!$C$5+N2O!E224*PCG!$C$6+HFC!E224+PFC!E224+'SF6'!E224</f>
        <v>2.134087571914673</v>
      </c>
      <c r="F224" s="94">
        <f>+'CO2'!F224+'abs CO2'!F224+'CH4'!F224*PCG!$C$5+N2O!F224*PCG!$C$6+HFC!F224+PFC!F224+'SF6'!F224</f>
        <v>2.2900207222132734</v>
      </c>
      <c r="G224" s="94">
        <f>+'CO2'!G224+'abs CO2'!G224+'CH4'!G224*PCG!$C$5+N2O!G224*PCG!$C$6+HFC!G224+PFC!G224+'SF6'!G224</f>
        <v>2.4097781113416459</v>
      </c>
      <c r="H224" s="94">
        <f>+'CO2'!H224+'abs CO2'!H224+'CH4'!H224*PCG!$C$5+N2O!H224*PCG!$C$6+HFC!H224+PFC!H224+'SF6'!H224</f>
        <v>2.4126175354624944</v>
      </c>
      <c r="I224" s="94">
        <f>+'CO2'!I224+'abs CO2'!I224+'CH4'!I224*PCG!$C$5+N2O!I224*PCG!$C$6+HFC!I224+PFC!I224+'SF6'!I224</f>
        <v>2.5115483186126664</v>
      </c>
      <c r="J224" s="94">
        <f>+'CO2'!J224+'abs CO2'!J224+'CH4'!J224*PCG!$C$5+N2O!J224*PCG!$C$6+HFC!J224+PFC!J224+'SF6'!J224</f>
        <v>2.546097514126187</v>
      </c>
      <c r="K224" s="94">
        <f>+'CO2'!K224+'abs CO2'!K224+'CH4'!K224*PCG!$C$5+N2O!K224*PCG!$C$6+HFC!K224+PFC!K224+'SF6'!K224</f>
        <v>2.4539562552436611</v>
      </c>
      <c r="L224" s="94">
        <f>+'CO2'!L224+'abs CO2'!L224+'CH4'!L224*PCG!$C$5+N2O!L224*PCG!$C$6+HFC!L224+PFC!L224+'SF6'!L224</f>
        <v>2.3616708133474242</v>
      </c>
      <c r="M224" s="94">
        <f>+'CO2'!M224+'abs CO2'!M224+'CH4'!M224*PCG!$C$5+N2O!M224*PCG!$C$6+HFC!M224+PFC!M224+'SF6'!M224</f>
        <v>2.2692413265724865</v>
      </c>
      <c r="N224" s="94">
        <f>+'CO2'!N224+'abs CO2'!N224+'CH4'!N224*PCG!$C$5+N2O!N224*PCG!$C$6+HFC!N224+PFC!N224+'SF6'!N224</f>
        <v>2.1766679324729119</v>
      </c>
      <c r="O224" s="94">
        <f>+'CO2'!O224+'abs CO2'!O224+'CH4'!O224*PCG!$C$5+N2O!O224*PCG!$C$6+HFC!O224+PFC!O224+'SF6'!O224</f>
        <v>2.0839507680259293</v>
      </c>
      <c r="P224" s="94">
        <f>+'CO2'!P224+'abs CO2'!P224+'CH4'!P224*PCG!$C$5+N2O!P224*PCG!$C$6+HFC!P224+PFC!P224+'SF6'!P224</f>
        <v>1.9910899696359792</v>
      </c>
      <c r="Q224" s="94">
        <f>+'CO2'!Q224+'abs CO2'!Q224+'CH4'!Q224*PCG!$C$5+N2O!Q224*PCG!$C$6+HFC!Q224+PFC!Q224+'SF6'!Q224</f>
        <v>1.8980856731387343</v>
      </c>
      <c r="R224" s="94">
        <f>+'CO2'!R224+'abs CO2'!R224+'CH4'!R224*PCG!$C$5+N2O!R224*PCG!$C$6+HFC!R224+PFC!R224+'SF6'!R224</f>
        <v>1.8049380138050797</v>
      </c>
      <c r="S224" s="94">
        <f>+'CO2'!S224+'abs CO2'!S224+'CH4'!S224*PCG!$C$5+N2O!S224*PCG!$C$6+HFC!S224+PFC!S224+'SF6'!S224</f>
        <v>1.7116471263450512</v>
      </c>
      <c r="T224" s="94">
        <f>+'CO2'!T224+'abs CO2'!T224+'CH4'!T224*PCG!$C$5+N2O!T224*PCG!$C$6+HFC!T224+PFC!T224+'SF6'!T224</f>
        <v>1.6182131449117361</v>
      </c>
      <c r="U224" s="94">
        <f>+'CO2'!U224+'abs CO2'!U224+'CH4'!U224*PCG!$C$5+N2O!U224*PCG!$C$6+HFC!U224+PFC!U224+'SF6'!U224</f>
        <v>1.4392049078374058</v>
      </c>
      <c r="V224" s="94">
        <f>+'CO2'!V224+'abs CO2'!V224+'CH4'!V224*PCG!$C$5+N2O!V224*PCG!$C$6+HFC!V224+PFC!V224+'SF6'!V224</f>
        <v>1.2599257899061327</v>
      </c>
      <c r="W224" s="94">
        <f>+'CO2'!W224+'abs CO2'!W224+'CH4'!W224*PCG!$C$5+N2O!W224*PCG!$C$6+HFC!W224+PFC!W224+'SF6'!W224</f>
        <v>1.0803760409959593</v>
      </c>
      <c r="X224" s="94">
        <f>+'CO2'!X224+'abs CO2'!X224+'CH4'!X224*PCG!$C$5+N2O!X224*PCG!$C$6+HFC!X224+PFC!X224+'SF6'!X224</f>
        <v>0.90055590996623558</v>
      </c>
      <c r="Y224" s="94">
        <f>+'CO2'!Y224+'abs CO2'!Y224+'CH4'!Y224*PCG!$C$5+N2O!Y224*PCG!$C$6+HFC!Y224+PFC!Y224+'SF6'!Y224</f>
        <v>1.1507906054403496</v>
      </c>
      <c r="Z224" s="94">
        <f>+'CO2'!Z224+'abs CO2'!Z224+'CH4'!Z224*PCG!$C$5+N2O!Z224*PCG!$C$6+HFC!Z224+PFC!Z224+'SF6'!Z224</f>
        <v>1.4013969396066095</v>
      </c>
      <c r="AA224" s="94">
        <f>+'CO2'!AA224+'abs CO2'!AA224+'CH4'!AA224*PCG!$C$5+N2O!AA224*PCG!$C$6+HFC!AA224+PFC!AA224+'SF6'!AA224</f>
        <v>1.1190183846825799</v>
      </c>
      <c r="AB224" s="94">
        <f>+'CO2'!AB224+'abs CO2'!AB224+'CH4'!AB224*PCG!$C$5+N2O!AB224*PCG!$C$6+HFC!AB224+PFC!AB224+'SF6'!AB224</f>
        <v>0.83621781501669112</v>
      </c>
      <c r="AC224" s="94">
        <f>+'CO2'!AC224+'abs CO2'!AC224+'CH4'!AC224*PCG!$C$5+N2O!AC224*PCG!$C$6+HFC!AC224+PFC!AC224+'SF6'!AC224</f>
        <v>0.90516902736042548</v>
      </c>
      <c r="AD224" s="94">
        <f>+'CO2'!AD224+'abs CO2'!AD224+'CH4'!AD224*PCG!$C$5+N2O!AD224*PCG!$C$6+HFC!AD224+PFC!AD224+'SF6'!AD224</f>
        <v>0.97349944077165773</v>
      </c>
      <c r="AE224" s="94">
        <f>+'CO2'!AE224+'abs CO2'!AE224+'CH4'!AE224*PCG!$C$5+N2O!AE224*PCG!$C$6+HFC!AE224+PFC!AE224+'SF6'!AE224</f>
        <v>1.0418298541828901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0.14673210659045147</v>
      </c>
      <c r="D225" s="94">
        <f>+'CO2'!D225+'abs CO2'!D225+'CH4'!D225*PCG!$C$5+N2O!D225*PCG!$C$6+HFC!D225+PFC!D225+'SF6'!D225</f>
        <v>0.14329924041405656</v>
      </c>
      <c r="E225" s="94">
        <f>+'CO2'!E225+'abs CO2'!E225+'CH4'!E225*PCG!$C$5+N2O!E225*PCG!$C$6+HFC!E225+PFC!E225+'SF6'!E225</f>
        <v>0.14147155703310557</v>
      </c>
      <c r="F225" s="94">
        <f>+'CO2'!F225+'abs CO2'!F225+'CH4'!F225*PCG!$C$5+N2O!F225*PCG!$C$6+HFC!F225+PFC!F225+'SF6'!F225</f>
        <v>0.14209290825609441</v>
      </c>
      <c r="G225" s="94">
        <f>+'CO2'!G225+'abs CO2'!G225+'CH4'!G225*PCG!$C$5+N2O!G225*PCG!$C$6+HFC!G225+PFC!G225+'SF6'!G225</f>
        <v>0.14136498292023975</v>
      </c>
      <c r="H225" s="94">
        <f>+'CO2'!H225+'abs CO2'!H225+'CH4'!H225*PCG!$C$5+N2O!H225*PCG!$C$6+HFC!H225+PFC!H225+'SF6'!H225</f>
        <v>0.13803422861969367</v>
      </c>
      <c r="I225" s="94">
        <f>+'CO2'!I225+'abs CO2'!I225+'CH4'!I225*PCG!$C$5+N2O!I225*PCG!$C$6+HFC!I225+PFC!I225+'SF6'!I225</f>
        <v>0.1171999522973438</v>
      </c>
      <c r="J225" s="94">
        <f>+'CO2'!J225+'abs CO2'!J225+'CH4'!J225*PCG!$C$5+N2O!J225*PCG!$C$6+HFC!J225+PFC!J225+'SF6'!J225</f>
        <v>0.11340374999999998</v>
      </c>
      <c r="K225" s="94">
        <f>+'CO2'!K225+'abs CO2'!K225+'CH4'!K225*PCG!$C$5+N2O!K225*PCG!$C$6+HFC!K225+PFC!K225+'SF6'!K225</f>
        <v>0.11163824999999999</v>
      </c>
      <c r="L225" s="94">
        <f>+'CO2'!L225+'abs CO2'!L225+'CH4'!L225*PCG!$C$5+N2O!L225*PCG!$C$6+HFC!L225+PFC!L225+'SF6'!L225</f>
        <v>0.10987274999999998</v>
      </c>
      <c r="M225" s="94">
        <f>+'CO2'!M225+'abs CO2'!M225+'CH4'!M225*PCG!$C$5+N2O!M225*PCG!$C$6+HFC!M225+PFC!M225+'SF6'!M225</f>
        <v>0.10810724999999999</v>
      </c>
      <c r="N225" s="94">
        <f>+'CO2'!N225+'abs CO2'!N225+'CH4'!N225*PCG!$C$5+N2O!N225*PCG!$C$6+HFC!N225+PFC!N225+'SF6'!N225</f>
        <v>0.10634175</v>
      </c>
      <c r="O225" s="94">
        <f>+'CO2'!O225+'abs CO2'!O225+'CH4'!O225*PCG!$C$5+N2O!O225*PCG!$C$6+HFC!O225+PFC!O225+'SF6'!O225</f>
        <v>0.10457625</v>
      </c>
      <c r="P225" s="94">
        <f>+'CO2'!P225+'abs CO2'!P225+'CH4'!P225*PCG!$C$5+N2O!P225*PCG!$C$6+HFC!P225+PFC!P225+'SF6'!P225</f>
        <v>0.10281075000000001</v>
      </c>
      <c r="Q225" s="94">
        <f>+'CO2'!Q225+'abs CO2'!Q225+'CH4'!Q225*PCG!$C$5+N2O!Q225*PCG!$C$6+HFC!Q225+PFC!Q225+'SF6'!Q225</f>
        <v>0.10104525</v>
      </c>
      <c r="R225" s="94">
        <f>+'CO2'!R225+'abs CO2'!R225+'CH4'!R225*PCG!$C$5+N2O!R225*PCG!$C$6+HFC!R225+PFC!R225+'SF6'!R225</f>
        <v>9.9279749999999986E-2</v>
      </c>
      <c r="S225" s="94">
        <f>+'CO2'!S225+'abs CO2'!S225+'CH4'!S225*PCG!$C$5+N2O!S225*PCG!$C$6+HFC!S225+PFC!S225+'SF6'!S225</f>
        <v>9.7514249999999997E-2</v>
      </c>
      <c r="T225" s="94">
        <f>+'CO2'!T225+'abs CO2'!T225+'CH4'!T225*PCG!$C$5+N2O!T225*PCG!$C$6+HFC!T225+PFC!T225+'SF6'!T225</f>
        <v>9.5748749999999994E-2</v>
      </c>
      <c r="U225" s="94">
        <f>+'CO2'!U225+'abs CO2'!U225+'CH4'!U225*PCG!$C$5+N2O!U225*PCG!$C$6+HFC!U225+PFC!U225+'SF6'!U225</f>
        <v>9.1319079947723647E-2</v>
      </c>
      <c r="V225" s="94">
        <f>+'CO2'!V225+'abs CO2'!V225+'CH4'!V225*PCG!$C$5+N2O!V225*PCG!$C$6+HFC!V225+PFC!V225+'SF6'!V225</f>
        <v>8.68894098954473E-2</v>
      </c>
      <c r="W225" s="94">
        <f>+'CO2'!W225+'abs CO2'!W225+'CH4'!W225*PCG!$C$5+N2O!W225*PCG!$C$6+HFC!W225+PFC!W225+'SF6'!W225</f>
        <v>8.2459739843170968E-2</v>
      </c>
      <c r="X225" s="94">
        <f>+'CO2'!X225+'abs CO2'!X225+'CH4'!X225*PCG!$C$5+N2O!X225*PCG!$C$6+HFC!X225+PFC!X225+'SF6'!X225</f>
        <v>8.0742314179555963E-2</v>
      </c>
      <c r="Y225" s="94">
        <f>+'CO2'!Y225+'abs CO2'!Y225+'CH4'!Y225*PCG!$C$5+N2O!Y225*PCG!$C$6+HFC!Y225+PFC!Y225+'SF6'!Y225</f>
        <v>7.9024888515940972E-2</v>
      </c>
      <c r="Z225" s="94">
        <f>+'CO2'!Z225+'abs CO2'!Z225+'CH4'!Z225*PCG!$C$5+N2O!Z225*PCG!$C$6+HFC!Z225+PFC!Z225+'SF6'!Z225</f>
        <v>7.7307462852325981E-2</v>
      </c>
      <c r="AA225" s="94">
        <f>+'CO2'!AA225+'abs CO2'!AA225+'CH4'!AA225*PCG!$C$5+N2O!AA225*PCG!$C$6+HFC!AA225+PFC!AA225+'SF6'!AA225</f>
        <v>7.2416993572713695E-2</v>
      </c>
      <c r="AB225" s="94">
        <f>+'CO2'!AB225+'abs CO2'!AB225+'CH4'!AB225*PCG!$C$5+N2O!AB225*PCG!$C$6+HFC!AB225+PFC!AB225+'SF6'!AB225</f>
        <v>6.7526524293101381E-2</v>
      </c>
      <c r="AC225" s="94">
        <f>+'CO2'!AC225+'abs CO2'!AC225+'CH4'!AC225*PCG!$C$5+N2O!AC225*PCG!$C$6+HFC!AC225+PFC!AC225+'SF6'!AC225</f>
        <v>6.4727827592777024E-2</v>
      </c>
      <c r="AD225" s="94">
        <f>+'CO2'!AD225+'abs CO2'!AD225+'CH4'!AD225*PCG!$C$5+N2O!AD225*PCG!$C$6+HFC!AD225+PFC!AD225+'SF6'!AD225</f>
        <v>6.1929130892452666E-2</v>
      </c>
      <c r="AE225" s="94">
        <f>+'CO2'!AE225+'abs CO2'!AE225+'CH4'!AE225*PCG!$C$5+N2O!AE225*PCG!$C$6+HFC!AE225+PFC!AE225+'SF6'!AE225</f>
        <v>5.9130434192128302E-2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58.70987089659549</v>
      </c>
      <c r="D226" s="33">
        <f t="shared" si="57"/>
        <v>69.984316680289069</v>
      </c>
      <c r="E226" s="33">
        <f t="shared" si="57"/>
        <v>81.461447522339597</v>
      </c>
      <c r="F226" s="33">
        <f t="shared" si="57"/>
        <v>94.450725128843871</v>
      </c>
      <c r="G226" s="33">
        <f t="shared" si="57"/>
        <v>110.80392243118268</v>
      </c>
      <c r="H226" s="33">
        <f t="shared" si="57"/>
        <v>124.84154419246596</v>
      </c>
      <c r="I226" s="33">
        <f t="shared" si="57"/>
        <v>149.71316686270069</v>
      </c>
      <c r="J226" s="33">
        <f t="shared" si="57"/>
        <v>193.28490601652101</v>
      </c>
      <c r="K226" s="33">
        <f t="shared" si="57"/>
        <v>197.97982337550184</v>
      </c>
      <c r="L226" s="33">
        <f t="shared" si="57"/>
        <v>231.67448808604962</v>
      </c>
      <c r="M226" s="33">
        <f t="shared" si="57"/>
        <v>244.39805773312003</v>
      </c>
      <c r="N226" s="33">
        <f t="shared" si="57"/>
        <v>194.85525095620136</v>
      </c>
      <c r="O226" s="33">
        <f t="shared" si="57"/>
        <v>222.48386292575015</v>
      </c>
      <c r="P226" s="33">
        <f t="shared" si="57"/>
        <v>226.54922010866974</v>
      </c>
      <c r="Q226" s="33">
        <f t="shared" si="57"/>
        <v>295.40150123014587</v>
      </c>
      <c r="R226" s="33">
        <f t="shared" si="57"/>
        <v>348.70412243742999</v>
      </c>
      <c r="S226" s="33">
        <f t="shared" si="57"/>
        <v>403.71439187992684</v>
      </c>
      <c r="T226" s="33">
        <f t="shared" si="57"/>
        <v>461.9703874719562</v>
      </c>
      <c r="U226" s="33">
        <f t="shared" si="57"/>
        <v>448.76727696953111</v>
      </c>
      <c r="V226" s="33">
        <f t="shared" si="57"/>
        <v>435.08361489846669</v>
      </c>
      <c r="W226" s="33">
        <f t="shared" si="57"/>
        <v>436.7478199802481</v>
      </c>
      <c r="X226" s="33">
        <f t="shared" si="57"/>
        <v>452.162966791337</v>
      </c>
      <c r="Y226" s="33">
        <f t="shared" si="57"/>
        <v>500.065528548717</v>
      </c>
      <c r="Z226" s="33">
        <f t="shared" si="57"/>
        <v>447.75850310843896</v>
      </c>
      <c r="AA226" s="33">
        <f t="shared" si="57"/>
        <v>415.74447707832871</v>
      </c>
      <c r="AB226" s="33">
        <f t="shared" si="57"/>
        <v>434.21474094155053</v>
      </c>
      <c r="AC226" s="33">
        <f t="shared" si="57"/>
        <v>431.5859797619712</v>
      </c>
      <c r="AD226" s="33">
        <f t="shared" si="57"/>
        <v>416.58073804933156</v>
      </c>
      <c r="AE226" s="33">
        <f t="shared" si="57"/>
        <v>424.23848517561623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13.749063687370048</v>
      </c>
      <c r="D227" s="94">
        <f>+'CO2'!D227+'abs CO2'!D227+'CH4'!D227*PCG!$C$5+N2O!D227*PCG!$C$6+HFC!D227+PFC!D227+'SF6'!D227</f>
        <v>16.391870297069314</v>
      </c>
      <c r="E227" s="94">
        <f>+'CO2'!E227+'abs CO2'!E227+'CH4'!E227*PCG!$C$5+N2O!E227*PCG!$C$6+HFC!E227+PFC!E227+'SF6'!E227</f>
        <v>19.101234608530302</v>
      </c>
      <c r="F227" s="94">
        <f>+'CO2'!F227+'abs CO2'!F227+'CH4'!F227*PCG!$C$5+N2O!F227*PCG!$C$6+HFC!F227+PFC!F227+'SF6'!F227</f>
        <v>22.156674416890123</v>
      </c>
      <c r="G227" s="94">
        <f>+'CO2'!G227+'abs CO2'!G227+'CH4'!G227*PCG!$C$5+N2O!G227*PCG!$C$6+HFC!G227+PFC!G227+'SF6'!G227</f>
        <v>25.995786484931322</v>
      </c>
      <c r="H227" s="94">
        <f>+'CO2'!H227+'abs CO2'!H227+'CH4'!H227*PCG!$C$5+N2O!H227*PCG!$C$6+HFC!H227+PFC!H227+'SF6'!H227</f>
        <v>29.325662445131975</v>
      </c>
      <c r="I227" s="94">
        <f>+'CO2'!I227+'abs CO2'!I227+'CH4'!I227*PCG!$C$5+N2O!I227*PCG!$C$6+HFC!I227+PFC!I227+'SF6'!I227</f>
        <v>35.179099649781101</v>
      </c>
      <c r="J227" s="94">
        <f>+'CO2'!J227+'abs CO2'!J227+'CH4'!J227*PCG!$C$5+N2O!J227*PCG!$C$6+HFC!J227+PFC!J227+'SF6'!J227</f>
        <v>45.429860914195757</v>
      </c>
      <c r="K227" s="94">
        <f>+'CO2'!K227+'abs CO2'!K227+'CH4'!K227*PCG!$C$5+N2O!K227*PCG!$C$6+HFC!K227+PFC!K227+'SF6'!K227</f>
        <v>46.543961664245721</v>
      </c>
      <c r="L227" s="94">
        <f>+'CO2'!L227+'abs CO2'!L227+'CH4'!L227*PCG!$C$5+N2O!L227*PCG!$C$6+HFC!L227+PFC!L227+'SF6'!L227</f>
        <v>54.48305338067302</v>
      </c>
      <c r="M227" s="94">
        <f>+'CO2'!M227+'abs CO2'!M227+'CH4'!M227*PCG!$C$5+N2O!M227*PCG!$C$6+HFC!M227+PFC!M227+'SF6'!M227</f>
        <v>57.475264262419209</v>
      </c>
      <c r="N227" s="94">
        <f>+'CO2'!N227+'abs CO2'!N227+'CH4'!N227*PCG!$C$5+N2O!N227*PCG!$C$6+HFC!N227+PFC!N227+'SF6'!N227</f>
        <v>45.479434768812006</v>
      </c>
      <c r="O227" s="94">
        <f>+'CO2'!O227+'abs CO2'!O227+'CH4'!O227*PCG!$C$5+N2O!O227*PCG!$C$6+HFC!O227+PFC!O227+'SF6'!O227</f>
        <v>51.927983882350382</v>
      </c>
      <c r="P227" s="94">
        <f>+'CO2'!P227+'abs CO2'!P227+'CH4'!P227*PCG!$C$5+N2O!P227*PCG!$C$6+HFC!P227+PFC!P227+'SF6'!P227</f>
        <v>52.876842822025928</v>
      </c>
      <c r="Q227" s="94">
        <f>+'CO2'!Q227+'abs CO2'!Q227+'CH4'!Q227*PCG!$C$5+N2O!Q227*PCG!$C$6+HFC!Q227+PFC!Q227+'SF6'!Q227</f>
        <v>68.835005143951904</v>
      </c>
      <c r="R227" s="94">
        <f>+'CO2'!R227+'abs CO2'!R227+'CH4'!R227*PCG!$C$5+N2O!R227*PCG!$C$6+HFC!R227+PFC!R227+'SF6'!R227</f>
        <v>80.991537268934181</v>
      </c>
      <c r="S227" s="94">
        <f>+'CO2'!S227+'abs CO2'!S227+'CH4'!S227*PCG!$C$5+N2O!S227*PCG!$C$6+HFC!S227+PFC!S227+'SF6'!S227</f>
        <v>93.479050441369381</v>
      </c>
      <c r="T227" s="94">
        <f>+'CO2'!T227+'abs CO2'!T227+'CH4'!T227*PCG!$C$5+N2O!T227*PCG!$C$6+HFC!T227+PFC!T227+'SF6'!T227</f>
        <v>106.89948604448848</v>
      </c>
      <c r="U227" s="94">
        <f>+'CO2'!U227+'abs CO2'!U227+'CH4'!U227*PCG!$C$5+N2O!U227*PCG!$C$6+HFC!U227+PFC!U227+'SF6'!U227</f>
        <v>103.84429946722435</v>
      </c>
      <c r="V227" s="94">
        <f>+'CO2'!V227+'abs CO2'!V227+'CH4'!V227*PCG!$C$5+N2O!V227*PCG!$C$6+HFC!V227+PFC!V227+'SF6'!V227</f>
        <v>100.67791373716055</v>
      </c>
      <c r="W227" s="94">
        <f>+'CO2'!W227+'abs CO2'!W227+'CH4'!W227*PCG!$C$5+N2O!W227*PCG!$C$6+HFC!W227+PFC!W227+'SF6'!W227</f>
        <v>100.96577577738802</v>
      </c>
      <c r="X227" s="94">
        <f>+'CO2'!X227+'abs CO2'!X227+'CH4'!X227*PCG!$C$5+N2O!X227*PCG!$C$6+HFC!X227+PFC!X227+'SF6'!X227</f>
        <v>104.52939346544953</v>
      </c>
      <c r="Y227" s="94">
        <f>+'CO2'!Y227+'abs CO2'!Y227+'CH4'!Y227*PCG!$C$5+N2O!Y227*PCG!$C$6+HFC!Y227+PFC!Y227+'SF6'!Y227</f>
        <v>115.60333382255727</v>
      </c>
      <c r="Z227" s="94">
        <f>+'CO2'!Z227+'abs CO2'!Z227+'CH4'!Z227*PCG!$C$5+N2O!Z227*PCG!$C$6+HFC!Z227+PFC!Z227+'SF6'!Z227</f>
        <v>103.51118553793833</v>
      </c>
      <c r="AA227" s="94">
        <f>+'CO2'!AA227+'abs CO2'!AA227+'CH4'!AA227*PCG!$C$5+N2O!AA227*PCG!$C$6+HFC!AA227+PFC!AA227+'SF6'!AA227</f>
        <v>96.073278966722697</v>
      </c>
      <c r="AB227" s="94">
        <f>+'CO2'!AB227+'abs CO2'!AB227+'CH4'!AB227*PCG!$C$5+N2O!AB227*PCG!$C$6+HFC!AB227+PFC!AB227+'SF6'!AB227</f>
        <v>100.30294890926429</v>
      </c>
      <c r="AC227" s="94">
        <f>+'CO2'!AC227+'abs CO2'!AC227+'CH4'!AC227*PCG!$C$5+N2O!AC227*PCG!$C$6+HFC!AC227+PFC!AC227+'SF6'!AC227</f>
        <v>99.65745879834752</v>
      </c>
      <c r="AD227" s="94">
        <f>+'CO2'!AD227+'abs CO2'!AD227+'CH4'!AD227*PCG!$C$5+N2O!AD227*PCG!$C$6+HFC!AD227+PFC!AD227+'SF6'!AD227</f>
        <v>96.192600513188708</v>
      </c>
      <c r="AE227" s="94">
        <f>+'CO2'!AE227+'abs CO2'!AE227+'CH4'!AE227*PCG!$C$5+N2O!AE227*PCG!$C$6+HFC!AE227+PFC!AE227+'SF6'!AE227</f>
        <v>97.960849841275746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0.36837948408531607</v>
      </c>
      <c r="D228" s="94">
        <f>+'CO2'!D228+'abs CO2'!D228+'CH4'!D228*PCG!$C$5+N2O!D228*PCG!$C$6+HFC!D228+PFC!D228+'SF6'!D228</f>
        <v>0.43920290939612838</v>
      </c>
      <c r="E228" s="94">
        <f>+'CO2'!E228+'abs CO2'!E228+'CH4'!E228*PCG!$C$5+N2O!E228*PCG!$C$6+HFC!E228+PFC!E228+'SF6'!E228</f>
        <v>0.51192150482451071</v>
      </c>
      <c r="F228" s="94">
        <f>+'CO2'!F228+'abs CO2'!F228+'CH4'!F228*PCG!$C$5+N2O!F228*PCG!$C$6+HFC!F228+PFC!F228+'SF6'!F228</f>
        <v>0.59386535090892023</v>
      </c>
      <c r="G228" s="94">
        <f>+'CO2'!G228+'abs CO2'!G228+'CH4'!G228*PCG!$C$5+N2O!G228*PCG!$C$6+HFC!G228+PFC!G228+'SF6'!G228</f>
        <v>0.69678207298392747</v>
      </c>
      <c r="H228" s="94">
        <f>+'CO2'!H228+'abs CO2'!H228+'CH4'!H228*PCG!$C$5+N2O!H228*PCG!$C$6+HFC!H228+PFC!H228+'SF6'!H228</f>
        <v>0.78624843507549946</v>
      </c>
      <c r="I228" s="94">
        <f>+'CO2'!I228+'abs CO2'!I228+'CH4'!I228*PCG!$C$5+N2O!I228*PCG!$C$6+HFC!I228+PFC!I228+'SF6'!I228</f>
        <v>0.94324892606858191</v>
      </c>
      <c r="J228" s="94">
        <f>+'CO2'!J228+'abs CO2'!J228+'CH4'!J228*PCG!$C$5+N2O!J228*PCG!$C$6+HFC!J228+PFC!J228+'SF6'!J228</f>
        <v>1.2181727172241781</v>
      </c>
      <c r="K228" s="94">
        <f>+'CO2'!K228+'abs CO2'!K228+'CH4'!K228*PCG!$C$5+N2O!K228*PCG!$C$6+HFC!K228+PFC!K228+'SF6'!K228</f>
        <v>1.2481085307669442</v>
      </c>
      <c r="L228" s="94">
        <f>+'CO2'!L228+'abs CO2'!L228+'CH4'!L228*PCG!$C$5+N2O!L228*PCG!$C$6+HFC!L228+PFC!L228+'SF6'!L228</f>
        <v>1.4611038774042617</v>
      </c>
      <c r="M228" s="94">
        <f>+'CO2'!M228+'abs CO2'!M228+'CH4'!M228*PCG!$C$5+N2O!M228*PCG!$C$6+HFC!M228+PFC!M228+'SF6'!M228</f>
        <v>1.5413477449933977</v>
      </c>
      <c r="N228" s="94">
        <f>+'CO2'!N228+'abs CO2'!N228+'CH4'!N228*PCG!$C$5+N2O!N228*PCG!$C$6+HFC!N228+PFC!N228+'SF6'!N228</f>
        <v>1.2176362690144624</v>
      </c>
      <c r="O228" s="94">
        <f>+'CO2'!O228+'abs CO2'!O228+'CH4'!O228*PCG!$C$5+N2O!O228*PCG!$C$6+HFC!O228+PFC!O228+'SF6'!O228</f>
        <v>1.3902854526087578</v>
      </c>
      <c r="P228" s="94">
        <f>+'CO2'!P228+'abs CO2'!P228+'CH4'!P228*PCG!$C$5+N2O!P228*PCG!$C$6+HFC!P228+PFC!P228+'SF6'!P228</f>
        <v>1.4156895735042943</v>
      </c>
      <c r="Q228" s="94">
        <f>+'CO2'!Q228+'abs CO2'!Q228+'CH4'!Q228*PCG!$C$5+N2O!Q228*PCG!$C$6+HFC!Q228+PFC!Q228+'SF6'!Q228</f>
        <v>1.8422840414049695</v>
      </c>
      <c r="R228" s="94">
        <f>+'CO2'!R228+'abs CO2'!R228+'CH4'!R228*PCG!$C$5+N2O!R228*PCG!$C$6+HFC!R228+PFC!R228+'SF6'!R228</f>
        <v>2.1660828930382476</v>
      </c>
      <c r="S228" s="94">
        <f>+'CO2'!S228+'abs CO2'!S228+'CH4'!S228*PCG!$C$5+N2O!S228*PCG!$C$6+HFC!S228+PFC!S228+'SF6'!S228</f>
        <v>2.4983457935728621</v>
      </c>
      <c r="T228" s="94">
        <f>+'CO2'!T228+'abs CO2'!T228+'CH4'!T228*PCG!$C$5+N2O!T228*PCG!$C$6+HFC!T228+PFC!T228+'SF6'!T228</f>
        <v>2.8566173289326438</v>
      </c>
      <c r="U228" s="94">
        <f>+'CO2'!U228+'abs CO2'!U228+'CH4'!U228*PCG!$C$5+N2O!U228*PCG!$C$6+HFC!U228+PFC!U228+'SF6'!U228</f>
        <v>2.7749752252830242</v>
      </c>
      <c r="V228" s="94">
        <f>+'CO2'!V228+'abs CO2'!V228+'CH4'!V228*PCG!$C$5+N2O!V228*PCG!$C$6+HFC!V228+PFC!V228+'SF6'!V228</f>
        <v>2.6903616066280098</v>
      </c>
      <c r="W228" s="94">
        <f>+'CO2'!W228+'abs CO2'!W228+'CH4'!W228*PCG!$C$5+N2O!W228*PCG!$C$6+HFC!W228+PFC!W228+'SF6'!W228</f>
        <v>2.6974772910178677</v>
      </c>
      <c r="X228" s="94">
        <f>+'CO2'!X228+'abs CO2'!X228+'CH4'!X228*PCG!$C$5+N2O!X228*PCG!$C$6+HFC!X228+PFC!X228+'SF6'!X228</f>
        <v>2.7926855703917615</v>
      </c>
      <c r="Y228" s="94">
        <f>+'CO2'!Y228+'abs CO2'!Y228+'CH4'!Y228*PCG!$C$5+N2O!Y228*PCG!$C$6+HFC!Y228+PFC!Y228+'SF6'!Y228</f>
        <v>3.0885452555710873</v>
      </c>
      <c r="Z228" s="94">
        <f>+'CO2'!Z228+'abs CO2'!Z228+'CH4'!Z228*PCG!$C$5+N2O!Z228*PCG!$C$6+HFC!Z228+PFC!Z228+'SF6'!Z228</f>
        <v>2.7654823647426343</v>
      </c>
      <c r="AA228" s="94">
        <f>+'CO2'!AA228+'abs CO2'!AA228+'CH4'!AA228*PCG!$C$5+N2O!AA228*PCG!$C$6+HFC!AA228+PFC!AA228+'SF6'!AA228</f>
        <v>2.5665459006427009</v>
      </c>
      <c r="AB228" s="94">
        <f>+'CO2'!AB228+'abs CO2'!AB228+'CH4'!AB228*PCG!$C$5+N2O!AB228*PCG!$C$6+HFC!AB228+PFC!AB228+'SF6'!AB228</f>
        <v>2.6793101618299104</v>
      </c>
      <c r="AC228" s="94">
        <f>+'CO2'!AC228+'abs CO2'!AC228+'CH4'!AC228*PCG!$C$5+N2O!AC228*PCG!$C$6+HFC!AC228+PFC!AC228+'SF6'!AC228</f>
        <v>2.6618404572795704</v>
      </c>
      <c r="AD228" s="94">
        <f>+'CO2'!AD228+'abs CO2'!AD228+'CH4'!AD228*PCG!$C$5+N2O!AD228*PCG!$C$6+HFC!AD228+PFC!AD228+'SF6'!AD228</f>
        <v>2.5692944494505112</v>
      </c>
      <c r="AE228" s="94">
        <f>+'CO2'!AE228+'abs CO2'!AE228+'CH4'!AE228*PCG!$C$5+N2O!AE228*PCG!$C$6+HFC!AE228+PFC!AE228+'SF6'!AE228</f>
        <v>2.6165242068295704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44.592427725140126</v>
      </c>
      <c r="D229" s="94">
        <f>+'CO2'!D229+'abs CO2'!D229+'CH4'!D229*PCG!$C$5+N2O!D229*PCG!$C$6+HFC!D229+PFC!D229+'SF6'!D229</f>
        <v>53.153243473823629</v>
      </c>
      <c r="E229" s="94">
        <f>+'CO2'!E229+'abs CO2'!E229+'CH4'!E229*PCG!$C$5+N2O!E229*PCG!$C$6+HFC!E229+PFC!E229+'SF6'!E229</f>
        <v>61.848291408984778</v>
      </c>
      <c r="F229" s="94">
        <f>+'CO2'!F229+'abs CO2'!F229+'CH4'!F229*PCG!$C$5+N2O!F229*PCG!$C$6+HFC!F229+PFC!F229+'SF6'!F229</f>
        <v>71.700185361044831</v>
      </c>
      <c r="G229" s="94">
        <f>+'CO2'!G229+'abs CO2'!G229+'CH4'!G229*PCG!$C$5+N2O!G229*PCG!$C$6+HFC!G229+PFC!G229+'SF6'!G229</f>
        <v>84.111353873267433</v>
      </c>
      <c r="H229" s="94">
        <f>+'CO2'!H229+'abs CO2'!H229+'CH4'!H229*PCG!$C$5+N2O!H229*PCG!$C$6+HFC!H229+PFC!H229+'SF6'!H229</f>
        <v>94.729633312258485</v>
      </c>
      <c r="I229" s="94">
        <f>+'CO2'!I229+'abs CO2'!I229+'CH4'!I229*PCG!$C$5+N2O!I229*PCG!$C$6+HFC!I229+PFC!I229+'SF6'!I229</f>
        <v>113.59081828685099</v>
      </c>
      <c r="J229" s="94">
        <f>+'CO2'!J229+'abs CO2'!J229+'CH4'!J229*PCG!$C$5+N2O!J229*PCG!$C$6+HFC!J229+PFC!J229+'SF6'!J229</f>
        <v>146.63687238510107</v>
      </c>
      <c r="K229" s="94">
        <f>+'CO2'!K229+'abs CO2'!K229+'CH4'!K229*PCG!$C$5+N2O!K229*PCG!$C$6+HFC!K229+PFC!K229+'SF6'!K229</f>
        <v>150.18775318048918</v>
      </c>
      <c r="L229" s="94">
        <f>+'CO2'!L229+'abs CO2'!L229+'CH4'!L229*PCG!$C$5+N2O!L229*PCG!$C$6+HFC!L229+PFC!L229+'SF6'!L229</f>
        <v>175.73033082797232</v>
      </c>
      <c r="M229" s="94">
        <f>+'CO2'!M229+'abs CO2'!M229+'CH4'!M229*PCG!$C$5+N2O!M229*PCG!$C$6+HFC!M229+PFC!M229+'SF6'!M229</f>
        <v>185.38144572570744</v>
      </c>
      <c r="N229" s="94">
        <f>+'CO2'!N229+'abs CO2'!N229+'CH4'!N229*PCG!$C$5+N2O!N229*PCG!$C$6+HFC!N229+PFC!N229+'SF6'!N229</f>
        <v>148.15817991837488</v>
      </c>
      <c r="O229" s="94">
        <f>+'CO2'!O229+'abs CO2'!O229+'CH4'!O229*PCG!$C$5+N2O!O229*PCG!$C$6+HFC!O229+PFC!O229+'SF6'!O229</f>
        <v>169.16559359079099</v>
      </c>
      <c r="P229" s="94">
        <f>+'CO2'!P229+'abs CO2'!P229+'CH4'!P229*PCG!$C$5+N2O!P229*PCG!$C$6+HFC!P229+PFC!P229+'SF6'!P229</f>
        <v>172.25668771313951</v>
      </c>
      <c r="Q229" s="94">
        <f>+'CO2'!Q229+'abs CO2'!Q229+'CH4'!Q229*PCG!$C$5+N2O!Q229*PCG!$C$6+HFC!Q229+PFC!Q229+'SF6'!Q229</f>
        <v>224.72421204478897</v>
      </c>
      <c r="R229" s="94">
        <f>+'CO2'!R229+'abs CO2'!R229+'CH4'!R229*PCG!$C$5+N2O!R229*PCG!$C$6+HFC!R229+PFC!R229+'SF6'!R229</f>
        <v>265.54650227545756</v>
      </c>
      <c r="S229" s="94">
        <f>+'CO2'!S229+'abs CO2'!S229+'CH4'!S229*PCG!$C$5+N2O!S229*PCG!$C$6+HFC!S229+PFC!S229+'SF6'!S229</f>
        <v>307.73699564498457</v>
      </c>
      <c r="T229" s="94">
        <f>+'CO2'!T229+'abs CO2'!T229+'CH4'!T229*PCG!$C$5+N2O!T229*PCG!$C$6+HFC!T229+PFC!T229+'SF6'!T229</f>
        <v>352.21428409853507</v>
      </c>
      <c r="U229" s="94">
        <f>+'CO2'!U229+'abs CO2'!U229+'CH4'!U229*PCG!$C$5+N2O!U229*PCG!$C$6+HFC!U229+PFC!U229+'SF6'!U229</f>
        <v>342.14800227702375</v>
      </c>
      <c r="V229" s="94">
        <f>+'CO2'!V229+'abs CO2'!V229+'CH4'!V229*PCG!$C$5+N2O!V229*PCG!$C$6+HFC!V229+PFC!V229+'SF6'!V229</f>
        <v>331.71533955467811</v>
      </c>
      <c r="W229" s="94">
        <f>+'CO2'!W229+'abs CO2'!W229+'CH4'!W229*PCG!$C$5+N2O!W229*PCG!$C$6+HFC!W229+PFC!W229+'SF6'!W229</f>
        <v>333.08456691184222</v>
      </c>
      <c r="X229" s="94">
        <f>+'CO2'!X229+'abs CO2'!X229+'CH4'!X229*PCG!$C$5+N2O!X229*PCG!$C$6+HFC!X229+PFC!X229+'SF6'!X229</f>
        <v>344.84088775549571</v>
      </c>
      <c r="Y229" s="94">
        <f>+'CO2'!Y229+'abs CO2'!Y229+'CH4'!Y229*PCG!$C$5+N2O!Y229*PCG!$C$6+HFC!Y229+PFC!Y229+'SF6'!Y229</f>
        <v>381.37364947058865</v>
      </c>
      <c r="Z229" s="94">
        <f>+'CO2'!Z229+'abs CO2'!Z229+'CH4'!Z229*PCG!$C$5+N2O!Z229*PCG!$C$6+HFC!Z229+PFC!Z229+'SF6'!Z229</f>
        <v>341.48183520575799</v>
      </c>
      <c r="AA229" s="94">
        <f>+'CO2'!AA229+'abs CO2'!AA229+'CH4'!AA229*PCG!$C$5+N2O!AA229*PCG!$C$6+HFC!AA229+PFC!AA229+'SF6'!AA229</f>
        <v>317.10465221096331</v>
      </c>
      <c r="AB229" s="94">
        <f>+'CO2'!AB229+'abs CO2'!AB229+'CH4'!AB229*PCG!$C$5+N2O!AB229*PCG!$C$6+HFC!AB229+PFC!AB229+'SF6'!AB229</f>
        <v>331.23248187045635</v>
      </c>
      <c r="AC229" s="94">
        <f>+'CO2'!AC229+'abs CO2'!AC229+'CH4'!AC229*PCG!$C$5+N2O!AC229*PCG!$C$6+HFC!AC229+PFC!AC229+'SF6'!AC229</f>
        <v>329.26668050634413</v>
      </c>
      <c r="AD229" s="94">
        <f>+'CO2'!AD229+'abs CO2'!AD229+'CH4'!AD229*PCG!$C$5+N2O!AD229*PCG!$C$6+HFC!AD229+PFC!AD229+'SF6'!AD229</f>
        <v>317.81884308669231</v>
      </c>
      <c r="AE229" s="94">
        <f>+'CO2'!AE229+'abs CO2'!AE229+'CH4'!AE229*PCG!$C$5+N2O!AE229*PCG!$C$6+HFC!AE229+PFC!AE229+'SF6'!AE229</f>
        <v>323.66111112751094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10.072327765046055</v>
      </c>
      <c r="D230" s="33">
        <f t="shared" si="58"/>
        <v>10.418518045462946</v>
      </c>
      <c r="E230" s="33">
        <f t="shared" si="58"/>
        <v>10.760642544062422</v>
      </c>
      <c r="F230" s="33">
        <f t="shared" si="58"/>
        <v>11.142660354853232</v>
      </c>
      <c r="G230" s="33">
        <f t="shared" si="58"/>
        <v>11.559178235629721</v>
      </c>
      <c r="H230" s="33">
        <f t="shared" si="58"/>
        <v>11.8673100182139</v>
      </c>
      <c r="I230" s="33">
        <f t="shared" si="58"/>
        <v>12.286388994032636</v>
      </c>
      <c r="J230" s="33">
        <f t="shared" si="58"/>
        <v>12.928894843313214</v>
      </c>
      <c r="K230" s="33">
        <f t="shared" si="58"/>
        <v>13.303247718689242</v>
      </c>
      <c r="L230" s="33">
        <f t="shared" si="58"/>
        <v>13.677600594065272</v>
      </c>
      <c r="M230" s="33">
        <f t="shared" si="58"/>
        <v>14.051953469441298</v>
      </c>
      <c r="N230" s="33">
        <f t="shared" si="58"/>
        <v>14.426306344817331</v>
      </c>
      <c r="O230" s="33">
        <f t="shared" si="58"/>
        <v>14.800659220193355</v>
      </c>
      <c r="P230" s="33">
        <f t="shared" si="58"/>
        <v>15.175012095569382</v>
      </c>
      <c r="Q230" s="33">
        <f t="shared" si="58"/>
        <v>15.549364970945414</v>
      </c>
      <c r="R230" s="33">
        <f t="shared" si="58"/>
        <v>15.923717846321438</v>
      </c>
      <c r="S230" s="33">
        <f t="shared" si="58"/>
        <v>16.298070721697471</v>
      </c>
      <c r="T230" s="33">
        <f t="shared" si="58"/>
        <v>16.672423597073497</v>
      </c>
      <c r="U230" s="33">
        <f t="shared" si="58"/>
        <v>16.650151736664355</v>
      </c>
      <c r="V230" s="33">
        <f t="shared" si="58"/>
        <v>16.627879876255207</v>
      </c>
      <c r="W230" s="33">
        <f t="shared" si="58"/>
        <v>16.605608015846066</v>
      </c>
      <c r="X230" s="33">
        <f t="shared" si="58"/>
        <v>15.610837061966645</v>
      </c>
      <c r="Y230" s="33">
        <f t="shared" si="58"/>
        <v>15.847437757801512</v>
      </c>
      <c r="Z230" s="33">
        <f t="shared" si="58"/>
        <v>16.546653217064947</v>
      </c>
      <c r="AA230" s="33">
        <f t="shared" si="58"/>
        <v>16.501638534410048</v>
      </c>
      <c r="AB230" s="33">
        <f t="shared" si="58"/>
        <v>17.042545859112291</v>
      </c>
      <c r="AC230" s="33">
        <f t="shared" si="58"/>
        <v>17.594174586597688</v>
      </c>
      <c r="AD230" s="33">
        <f t="shared" si="58"/>
        <v>18.14585331408308</v>
      </c>
      <c r="AE230" s="33">
        <f t="shared" si="58"/>
        <v>18.697532041568479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0.14857107500000002</v>
      </c>
      <c r="D232" s="94">
        <f>+'CO2'!D232+'abs CO2'!D232+'CH4'!D232*PCG!$C$5+N2O!D232*PCG!$C$6+HFC!D232+PFC!D232+'SF6'!D232</f>
        <v>0.13850835000000006</v>
      </c>
      <c r="E232" s="94">
        <f>+'CO2'!E232+'abs CO2'!E232+'CH4'!E232*PCG!$C$5+N2O!E232*PCG!$C$6+HFC!E232+PFC!E232+'SF6'!E232</f>
        <v>0.12844562500000004</v>
      </c>
      <c r="F232" s="94">
        <f>+'CO2'!F232+'abs CO2'!F232+'CH4'!F232*PCG!$C$5+N2O!F232*PCG!$C$6+HFC!F232+PFC!F232+'SF6'!F232</f>
        <v>0.11838290000000004</v>
      </c>
      <c r="G232" s="94">
        <f>+'CO2'!G232+'abs CO2'!G232+'CH4'!G232*PCG!$C$5+N2O!G232*PCG!$C$6+HFC!G232+PFC!G232+'SF6'!G232</f>
        <v>0.10832017500000002</v>
      </c>
      <c r="H232" s="94">
        <f>+'CO2'!H232+'abs CO2'!H232+'CH4'!H232*PCG!$C$5+N2O!H232*PCG!$C$6+HFC!H232+PFC!H232+'SF6'!H232</f>
        <v>9.8257450000000038E-2</v>
      </c>
      <c r="I232" s="94">
        <f>+'CO2'!I232+'abs CO2'!I232+'CH4'!I232*PCG!$C$5+N2O!I232*PCG!$C$6+HFC!I232+PFC!I232+'SF6'!I232</f>
        <v>8.8194725000000015E-2</v>
      </c>
      <c r="J232" s="94">
        <f>+'CO2'!J232+'abs CO2'!J232+'CH4'!J232*PCG!$C$5+N2O!J232*PCG!$C$6+HFC!J232+PFC!J232+'SF6'!J232</f>
        <v>7.8132000000000007E-2</v>
      </c>
      <c r="K232" s="94">
        <f>+'CO2'!K232+'abs CO2'!K232+'CH4'!K232*PCG!$C$5+N2O!K232*PCG!$C$6+HFC!K232+PFC!K232+'SF6'!K232</f>
        <v>7.7310475000000003E-2</v>
      </c>
      <c r="L232" s="94">
        <f>+'CO2'!L232+'abs CO2'!L232+'CH4'!L232*PCG!$C$5+N2O!L232*PCG!$C$6+HFC!L232+PFC!L232+'SF6'!L232</f>
        <v>7.6488950000000014E-2</v>
      </c>
      <c r="M232" s="94">
        <f>+'CO2'!M232+'abs CO2'!M232+'CH4'!M232*PCG!$C$5+N2O!M232*PCG!$C$6+HFC!M232+PFC!M232+'SF6'!M232</f>
        <v>7.566742500000001E-2</v>
      </c>
      <c r="N232" s="94">
        <f>+'CO2'!N232+'abs CO2'!N232+'CH4'!N232*PCG!$C$5+N2O!N232*PCG!$C$6+HFC!N232+PFC!N232+'SF6'!N232</f>
        <v>7.4845900000000021E-2</v>
      </c>
      <c r="O232" s="94">
        <f>+'CO2'!O232+'abs CO2'!O232+'CH4'!O232*PCG!$C$5+N2O!O232*PCG!$C$6+HFC!O232+PFC!O232+'SF6'!O232</f>
        <v>7.4024375000000017E-2</v>
      </c>
      <c r="P232" s="94">
        <f>+'CO2'!P232+'abs CO2'!P232+'CH4'!P232*PCG!$C$5+N2O!P232*PCG!$C$6+HFC!P232+PFC!P232+'SF6'!P232</f>
        <v>7.3202850000000014E-2</v>
      </c>
      <c r="Q232" s="94">
        <f>+'CO2'!Q232+'abs CO2'!Q232+'CH4'!Q232*PCG!$C$5+N2O!Q232*PCG!$C$6+HFC!Q232+PFC!Q232+'SF6'!Q232</f>
        <v>7.238132500000001E-2</v>
      </c>
      <c r="R232" s="94">
        <f>+'CO2'!R232+'abs CO2'!R232+'CH4'!R232*PCG!$C$5+N2O!R232*PCG!$C$6+HFC!R232+PFC!R232+'SF6'!R232</f>
        <v>7.1559800000000007E-2</v>
      </c>
      <c r="S232" s="94">
        <f>+'CO2'!S232+'abs CO2'!S232+'CH4'!S232*PCG!$C$5+N2O!S232*PCG!$C$6+HFC!S232+PFC!S232+'SF6'!S232</f>
        <v>7.0738275000000017E-2</v>
      </c>
      <c r="T232" s="94">
        <f>+'CO2'!T232+'abs CO2'!T232+'CH4'!T232*PCG!$C$5+N2O!T232*PCG!$C$6+HFC!T232+PFC!T232+'SF6'!T232</f>
        <v>6.991675E-2</v>
      </c>
      <c r="U232" s="94">
        <f>+'CO2'!U232+'abs CO2'!U232+'CH4'!U232*PCG!$C$5+N2O!U232*PCG!$C$6+HFC!U232+PFC!U232+'SF6'!U232</f>
        <v>7.7982073258213241E-2</v>
      </c>
      <c r="V232" s="94">
        <f>+'CO2'!V232+'abs CO2'!V232+'CH4'!V232*PCG!$C$5+N2O!V232*PCG!$C$6+HFC!V232+PFC!V232+'SF6'!V232</f>
        <v>8.6047396516426483E-2</v>
      </c>
      <c r="W232" s="94">
        <f>+'CO2'!W232+'abs CO2'!W232+'CH4'!W232*PCG!$C$5+N2O!W232*PCG!$C$6+HFC!W232+PFC!W232+'SF6'!W232</f>
        <v>9.4112719774639725E-2</v>
      </c>
      <c r="X232" s="94">
        <f>+'CO2'!X232+'abs CO2'!X232+'CH4'!X232*PCG!$C$5+N2O!X232*PCG!$C$6+HFC!X232+PFC!X232+'SF6'!X232</f>
        <v>8.2566999895218762E-2</v>
      </c>
      <c r="Y232" s="94">
        <f>+'CO2'!Y232+'abs CO2'!Y232+'CH4'!Y232*PCG!$C$5+N2O!Y232*PCG!$C$6+HFC!Y232+PFC!Y232+'SF6'!Y232</f>
        <v>7.10212800157978E-2</v>
      </c>
      <c r="Z232" s="94">
        <f>+'CO2'!Z232+'abs CO2'!Z232+'CH4'!Z232*PCG!$C$5+N2O!Z232*PCG!$C$6+HFC!Z232+PFC!Z232+'SF6'!Z232</f>
        <v>5.9475560136376823E-2</v>
      </c>
      <c r="AA232" s="94">
        <f>+'CO2'!AA232+'abs CO2'!AA232+'CH4'!AA232*PCG!$C$5+N2O!AA232*PCG!$C$6+HFC!AA232+PFC!AA232+'SF6'!AA232</f>
        <v>4.8645530624335041E-2</v>
      </c>
      <c r="AB232" s="94">
        <f>+'CO2'!AB232+'abs CO2'!AB232+'CH4'!AB232*PCG!$C$5+N2O!AB232*PCG!$C$6+HFC!AB232+PFC!AB232+'SF6'!AB232</f>
        <v>3.7815501112293259E-2</v>
      </c>
      <c r="AC232" s="94">
        <f>+'CO2'!AC232+'abs CO2'!AC232+'CH4'!AC232*PCG!$C$5+N2O!AC232*PCG!$C$6+HFC!AC232+PFC!AC232+'SF6'!AC232</f>
        <v>3.6794374383402655E-2</v>
      </c>
      <c r="AD232" s="94">
        <f>+'CO2'!AD232+'abs CO2'!AD232+'CH4'!AD232*PCG!$C$5+N2O!AD232*PCG!$C$6+HFC!AD232+PFC!AD232+'SF6'!AD232</f>
        <v>3.5773247654512043E-2</v>
      </c>
      <c r="AE232" s="94">
        <f>+'CO2'!AE232+'abs CO2'!AE232+'CH4'!AE232*PCG!$C$5+N2O!AE232*PCG!$C$6+HFC!AE232+PFC!AE232+'SF6'!AE232</f>
        <v>3.4752120925621438E-2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1.2002743929344197</v>
      </c>
      <c r="D233" s="94">
        <f>+'CO2'!D233+'abs CO2'!D233+'CH4'!D233*PCG!$C$5+N2O!D233*PCG!$C$6+HFC!D233+PFC!D233+'SF6'!D233</f>
        <v>1.1773044631796525</v>
      </c>
      <c r="E233" s="94">
        <f>+'CO2'!E233+'abs CO2'!E233+'CH4'!E233*PCG!$C$5+N2O!E233*PCG!$C$6+HFC!E233+PFC!E233+'SF6'!E233</f>
        <v>1.1502687516074761</v>
      </c>
      <c r="F233" s="94">
        <f>+'CO2'!F233+'abs CO2'!F233+'CH4'!F233*PCG!$C$5+N2O!F233*PCG!$C$6+HFC!F233+PFC!F233+'SF6'!F233</f>
        <v>1.1631263522266346</v>
      </c>
      <c r="G233" s="94">
        <f>+'CO2'!G233+'abs CO2'!G233+'CH4'!G233*PCG!$C$5+N2O!G233*PCG!$C$6+HFC!G233+PFC!G233+'SF6'!G233</f>
        <v>1.2104840228314704</v>
      </c>
      <c r="H233" s="94">
        <f>+'CO2'!H233+'abs CO2'!H233+'CH4'!H233*PCG!$C$5+N2O!H233*PCG!$C$6+HFC!H233+PFC!H233+'SF6'!H233</f>
        <v>1.1494555952439942</v>
      </c>
      <c r="I233" s="94">
        <f>+'CO2'!I233+'abs CO2'!I233+'CH4'!I233*PCG!$C$5+N2O!I233*PCG!$C$6+HFC!I233+PFC!I233+'SF6'!I233</f>
        <v>1.1993743608910785</v>
      </c>
      <c r="J233" s="94">
        <f>+'CO2'!J233+'abs CO2'!J233+'CH4'!J233*PCG!$C$5+N2O!J233*PCG!$C$6+HFC!J233+PFC!J233+'SF6'!J233</f>
        <v>1.4727199999999998</v>
      </c>
      <c r="K233" s="94">
        <f>+'CO2'!K233+'abs CO2'!K233+'CH4'!K233*PCG!$C$5+N2O!K233*PCG!$C$6+HFC!K233+PFC!K233+'SF6'!K233</f>
        <v>1.4387064000000001</v>
      </c>
      <c r="L233" s="94">
        <f>+'CO2'!L233+'abs CO2'!L233+'CH4'!L233*PCG!$C$5+N2O!L233*PCG!$C$6+HFC!L233+PFC!L233+'SF6'!L233</f>
        <v>1.4046927999999999</v>
      </c>
      <c r="M233" s="94">
        <f>+'CO2'!M233+'abs CO2'!M233+'CH4'!M233*PCG!$C$5+N2O!M233*PCG!$C$6+HFC!M233+PFC!M233+'SF6'!M233</f>
        <v>1.3706792000000001</v>
      </c>
      <c r="N233" s="94">
        <f>+'CO2'!N233+'abs CO2'!N233+'CH4'!N233*PCG!$C$5+N2O!N233*PCG!$C$6+HFC!N233+PFC!N233+'SF6'!N233</f>
        <v>1.3366656000000001</v>
      </c>
      <c r="O233" s="94">
        <f>+'CO2'!O233+'abs CO2'!O233+'CH4'!O233*PCG!$C$5+N2O!O233*PCG!$C$6+HFC!O233+PFC!O233+'SF6'!O233</f>
        <v>1.3026519999999997</v>
      </c>
      <c r="P233" s="94">
        <f>+'CO2'!P233+'abs CO2'!P233+'CH4'!P233*PCG!$C$5+N2O!P233*PCG!$C$6+HFC!P233+PFC!P233+'SF6'!P233</f>
        <v>1.2686383999999999</v>
      </c>
      <c r="Q233" s="94">
        <f>+'CO2'!Q233+'abs CO2'!Q233+'CH4'!Q233*PCG!$C$5+N2O!Q233*PCG!$C$6+HFC!Q233+PFC!Q233+'SF6'!Q233</f>
        <v>1.2346248</v>
      </c>
      <c r="R233" s="94">
        <f>+'CO2'!R233+'abs CO2'!R233+'CH4'!R233*PCG!$C$5+N2O!R233*PCG!$C$6+HFC!R233+PFC!R233+'SF6'!R233</f>
        <v>1.2006112</v>
      </c>
      <c r="S233" s="94">
        <f>+'CO2'!S233+'abs CO2'!S233+'CH4'!S233*PCG!$C$5+N2O!S233*PCG!$C$6+HFC!S233+PFC!S233+'SF6'!S233</f>
        <v>1.1665975999999998</v>
      </c>
      <c r="T233" s="94">
        <f>+'CO2'!T233+'abs CO2'!T233+'CH4'!T233*PCG!$C$5+N2O!T233*PCG!$C$6+HFC!T233+PFC!T233+'SF6'!T233</f>
        <v>1.132584</v>
      </c>
      <c r="U233" s="94">
        <f>+'CO2'!U233+'abs CO2'!U233+'CH4'!U233*PCG!$C$5+N2O!U233*PCG!$C$6+HFC!U233+PFC!U233+'SF6'!U233</f>
        <v>1.0985703999999998</v>
      </c>
      <c r="V233" s="94">
        <f>+'CO2'!V233+'abs CO2'!V233+'CH4'!V233*PCG!$C$5+N2O!V233*PCG!$C$6+HFC!V233+PFC!V233+'SF6'!V233</f>
        <v>1.0645568000000001</v>
      </c>
      <c r="W233" s="94">
        <f>+'CO2'!W233+'abs CO2'!W233+'CH4'!W233*PCG!$C$5+N2O!W233*PCG!$C$6+HFC!W233+PFC!W233+'SF6'!W233</f>
        <v>1.0305431999999999</v>
      </c>
      <c r="X233" s="94">
        <f>+'CO2'!X233+'abs CO2'!X233+'CH4'!X233*PCG!$C$5+N2O!X233*PCG!$C$6+HFC!X233+PFC!X233+'SF6'!X233</f>
        <v>0.99652960000000024</v>
      </c>
      <c r="Y233" s="94">
        <f>+'CO2'!Y233+'abs CO2'!Y233+'CH4'!Y233*PCG!$C$5+N2O!Y233*PCG!$C$6+HFC!Y233+PFC!Y233+'SF6'!Y233</f>
        <v>0.96251600000000004</v>
      </c>
      <c r="Z233" s="94">
        <f>+'CO2'!Z233+'abs CO2'!Z233+'CH4'!Z233*PCG!$C$5+N2O!Z233*PCG!$C$6+HFC!Z233+PFC!Z233+'SF6'!Z233</f>
        <v>0.92850240000000028</v>
      </c>
      <c r="AA233" s="94">
        <f>+'CO2'!AA233+'abs CO2'!AA233+'CH4'!AA233*PCG!$C$5+N2O!AA233*PCG!$C$6+HFC!AA233+PFC!AA233+'SF6'!AA233</f>
        <v>0.89448880000000031</v>
      </c>
      <c r="AB233" s="94">
        <f>+'CO2'!AB233+'abs CO2'!AB233+'CH4'!AB233*PCG!$C$5+N2O!AB233*PCG!$C$6+HFC!AB233+PFC!AB233+'SF6'!AB233</f>
        <v>0.86047520000000033</v>
      </c>
      <c r="AC233" s="94">
        <f>+'CO2'!AC233+'abs CO2'!AC233+'CH4'!AC233*PCG!$C$5+N2O!AC233*PCG!$C$6+HFC!AC233+PFC!AC233+'SF6'!AC233</f>
        <v>0.82646160000000057</v>
      </c>
      <c r="AD233" s="94">
        <f>+'CO2'!AD233+'abs CO2'!AD233+'CH4'!AD233*PCG!$C$5+N2O!AD233*PCG!$C$6+HFC!AD233+PFC!AD233+'SF6'!AD233</f>
        <v>0.7924480000000006</v>
      </c>
      <c r="AE233" s="94">
        <f>+'CO2'!AE233+'abs CO2'!AE233+'CH4'!AE233*PCG!$C$5+N2O!AE233*PCG!$C$6+HFC!AE233+PFC!AE233+'SF6'!AE233</f>
        <v>0.75843440000000062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1.6178625000000006E-2</v>
      </c>
      <c r="D234" s="94">
        <f>+'CO2'!D234+'abs CO2'!D234+'CH4'!D234*PCG!$C$5+N2O!D234*PCG!$C$6+HFC!D234+PFC!D234+'SF6'!D234</f>
        <v>1.5725250000000003E-2</v>
      </c>
      <c r="E234" s="94">
        <f>+'CO2'!E234+'abs CO2'!E234+'CH4'!E234*PCG!$C$5+N2O!E234*PCG!$C$6+HFC!E234+PFC!E234+'SF6'!E234</f>
        <v>1.5271875000000004E-2</v>
      </c>
      <c r="F234" s="94">
        <f>+'CO2'!F234+'abs CO2'!F234+'CH4'!F234*PCG!$C$5+N2O!F234*PCG!$C$6+HFC!F234+PFC!F234+'SF6'!F234</f>
        <v>1.4818500000000004E-2</v>
      </c>
      <c r="G234" s="94">
        <f>+'CO2'!G234+'abs CO2'!G234+'CH4'!G234*PCG!$C$5+N2O!G234*PCG!$C$6+HFC!G234+PFC!G234+'SF6'!G234</f>
        <v>1.4365124999999999E-2</v>
      </c>
      <c r="H234" s="94">
        <f>+'CO2'!H234+'abs CO2'!H234+'CH4'!H234*PCG!$C$5+N2O!H234*PCG!$C$6+HFC!H234+PFC!H234+'SF6'!H234</f>
        <v>1.3911750000000001E-2</v>
      </c>
      <c r="I234" s="94">
        <f>+'CO2'!I234+'abs CO2'!I234+'CH4'!I234*PCG!$C$5+N2O!I234*PCG!$C$6+HFC!I234+PFC!I234+'SF6'!I234</f>
        <v>1.3458375000000003E-2</v>
      </c>
      <c r="J234" s="94">
        <f>+'CO2'!J234+'abs CO2'!J234+'CH4'!J234*PCG!$C$5+N2O!J234*PCG!$C$6+HFC!J234+PFC!J234+'SF6'!J234</f>
        <v>1.3005000000000001E-2</v>
      </c>
      <c r="K234" s="94">
        <f>+'CO2'!K234+'abs CO2'!K234+'CH4'!K234*PCG!$C$5+N2O!K234*PCG!$C$6+HFC!K234+PFC!K234+'SF6'!K234</f>
        <v>1.2593250000000002E-2</v>
      </c>
      <c r="L234" s="94">
        <f>+'CO2'!L234+'abs CO2'!L234+'CH4'!L234*PCG!$C$5+N2O!L234*PCG!$C$6+HFC!L234+PFC!L234+'SF6'!L234</f>
        <v>1.2181500000000003E-2</v>
      </c>
      <c r="M234" s="94">
        <f>+'CO2'!M234+'abs CO2'!M234+'CH4'!M234*PCG!$C$5+N2O!M234*PCG!$C$6+HFC!M234+PFC!M234+'SF6'!M234</f>
        <v>1.1769750000000002E-2</v>
      </c>
      <c r="N234" s="94">
        <f>+'CO2'!N234+'abs CO2'!N234+'CH4'!N234*PCG!$C$5+N2O!N234*PCG!$C$6+HFC!N234+PFC!N234+'SF6'!N234</f>
        <v>1.1358000000000002E-2</v>
      </c>
      <c r="O234" s="94">
        <f>+'CO2'!O234+'abs CO2'!O234+'CH4'!O234*PCG!$C$5+N2O!O234*PCG!$C$6+HFC!O234+PFC!O234+'SF6'!O234</f>
        <v>1.0946250000000003E-2</v>
      </c>
      <c r="P234" s="94">
        <f>+'CO2'!P234+'abs CO2'!P234+'CH4'!P234*PCG!$C$5+N2O!P234*PCG!$C$6+HFC!P234+PFC!P234+'SF6'!P234</f>
        <v>1.0534500000000002E-2</v>
      </c>
      <c r="Q234" s="94">
        <f>+'CO2'!Q234+'abs CO2'!Q234+'CH4'!Q234*PCG!$C$5+N2O!Q234*PCG!$C$6+HFC!Q234+PFC!Q234+'SF6'!Q234</f>
        <v>1.0122750000000002E-2</v>
      </c>
      <c r="R234" s="94">
        <f>+'CO2'!R234+'abs CO2'!R234+'CH4'!R234*PCG!$C$5+N2O!R234*PCG!$C$6+HFC!R234+PFC!R234+'SF6'!R234</f>
        <v>9.7110000000000009E-3</v>
      </c>
      <c r="S234" s="94">
        <f>+'CO2'!S234+'abs CO2'!S234+'CH4'!S234*PCG!$C$5+N2O!S234*PCG!$C$6+HFC!S234+PFC!S234+'SF6'!S234</f>
        <v>9.299250000000002E-3</v>
      </c>
      <c r="T234" s="94">
        <f>+'CO2'!T234+'abs CO2'!T234+'CH4'!T234*PCG!$C$5+N2O!T234*PCG!$C$6+HFC!T234+PFC!T234+'SF6'!T234</f>
        <v>8.8874999999999996E-3</v>
      </c>
      <c r="U234" s="94">
        <f>+'CO2'!U234+'abs CO2'!U234+'CH4'!U234*PCG!$C$5+N2O!U234*PCG!$C$6+HFC!U234+PFC!U234+'SF6'!U234</f>
        <v>8.4757499999999989E-3</v>
      </c>
      <c r="V234" s="94">
        <f>+'CO2'!V234+'abs CO2'!V234+'CH4'!V234*PCG!$C$5+N2O!V234*PCG!$C$6+HFC!V234+PFC!V234+'SF6'!V234</f>
        <v>8.0639999999999965E-3</v>
      </c>
      <c r="W234" s="94">
        <f>+'CO2'!W234+'abs CO2'!W234+'CH4'!W234*PCG!$C$5+N2O!W234*PCG!$C$6+HFC!W234+PFC!W234+'SF6'!W234</f>
        <v>7.652249999999995E-3</v>
      </c>
      <c r="X234" s="94">
        <f>+'CO2'!X234+'abs CO2'!X234+'CH4'!X234*PCG!$C$5+N2O!X234*PCG!$C$6+HFC!X234+PFC!X234+'SF6'!X234</f>
        <v>7.2404999999999943E-3</v>
      </c>
      <c r="Y234" s="94">
        <f>+'CO2'!Y234+'abs CO2'!Y234+'CH4'!Y234*PCG!$C$5+N2O!Y234*PCG!$C$6+HFC!Y234+PFC!Y234+'SF6'!Y234</f>
        <v>6.8287499999999919E-3</v>
      </c>
      <c r="Z234" s="94">
        <f>+'CO2'!Z234+'abs CO2'!Z234+'CH4'!Z234*PCG!$C$5+N2O!Z234*PCG!$C$6+HFC!Z234+PFC!Z234+'SF6'!Z234</f>
        <v>6.4169999999999913E-3</v>
      </c>
      <c r="AA234" s="94">
        <f>+'CO2'!AA234+'abs CO2'!AA234+'CH4'!AA234*PCG!$C$5+N2O!AA234*PCG!$C$6+HFC!AA234+PFC!AA234+'SF6'!AA234</f>
        <v>6.0052499999999889E-3</v>
      </c>
      <c r="AB234" s="94">
        <f>+'CO2'!AB234+'abs CO2'!AB234+'CH4'!AB234*PCG!$C$5+N2O!AB234*PCG!$C$6+HFC!AB234+PFC!AB234+'SF6'!AB234</f>
        <v>5.5934999999999874E-3</v>
      </c>
      <c r="AC234" s="94">
        <f>+'CO2'!AC234+'abs CO2'!AC234+'CH4'!AC234*PCG!$C$5+N2O!AC234*PCG!$C$6+HFC!AC234+PFC!AC234+'SF6'!AC234</f>
        <v>5.1817499999999858E-3</v>
      </c>
      <c r="AD234" s="94">
        <f>+'CO2'!AD234+'abs CO2'!AD234+'CH4'!AD234*PCG!$C$5+N2O!AD234*PCG!$C$6+HFC!AD234+PFC!AD234+'SF6'!AD234</f>
        <v>4.7699999999999843E-3</v>
      </c>
      <c r="AE234" s="94">
        <f>+'CO2'!AE234+'abs CO2'!AE234+'CH4'!AE234*PCG!$C$5+N2O!AE234*PCG!$C$6+HFC!AE234+PFC!AE234+'SF6'!AE234</f>
        <v>4.3582499999999828E-3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8.6761492721116351</v>
      </c>
      <c r="D235" s="94">
        <f>+'CO2'!D235+'abs CO2'!D235+'CH4'!D235*PCG!$C$5+N2O!D235*PCG!$C$6+HFC!D235+PFC!D235+'SF6'!D235</f>
        <v>9.0538167822832918</v>
      </c>
      <c r="E235" s="94">
        <f>+'CO2'!E235+'abs CO2'!E235+'CH4'!E235*PCG!$C$5+N2O!E235*PCG!$C$6+HFC!E235+PFC!E235+'SF6'!E235</f>
        <v>9.4314842924549467</v>
      </c>
      <c r="F235" s="94">
        <f>+'CO2'!F235+'abs CO2'!F235+'CH4'!F235*PCG!$C$5+N2O!F235*PCG!$C$6+HFC!F235+PFC!F235+'SF6'!F235</f>
        <v>9.809151802626598</v>
      </c>
      <c r="G235" s="94">
        <f>+'CO2'!G235+'abs CO2'!G235+'CH4'!G235*PCG!$C$5+N2O!G235*PCG!$C$6+HFC!G235+PFC!G235+'SF6'!G235</f>
        <v>10.186819312798251</v>
      </c>
      <c r="H235" s="94">
        <f>+'CO2'!H235+'abs CO2'!H235+'CH4'!H235*PCG!$C$5+N2O!H235*PCG!$C$6+HFC!H235+PFC!H235+'SF6'!H235</f>
        <v>10.564486822969904</v>
      </c>
      <c r="I235" s="94">
        <f>+'CO2'!I235+'abs CO2'!I235+'CH4'!I235*PCG!$C$5+N2O!I235*PCG!$C$6+HFC!I235+PFC!I235+'SF6'!I235</f>
        <v>10.942154333141559</v>
      </c>
      <c r="J235" s="94">
        <f>+'CO2'!J235+'abs CO2'!J235+'CH4'!J235*PCG!$C$5+N2O!J235*PCG!$C$6+HFC!J235+PFC!J235+'SF6'!J235</f>
        <v>11.319821843313214</v>
      </c>
      <c r="K235" s="94">
        <f>+'CO2'!K235+'abs CO2'!K235+'CH4'!K235*PCG!$C$5+N2O!K235*PCG!$C$6+HFC!K235+PFC!K235+'SF6'!K235</f>
        <v>11.730236993689243</v>
      </c>
      <c r="L235" s="94">
        <f>+'CO2'!L235+'abs CO2'!L235+'CH4'!L235*PCG!$C$5+N2O!L235*PCG!$C$6+HFC!L235+PFC!L235+'SF6'!L235</f>
        <v>12.140652144065271</v>
      </c>
      <c r="M235" s="94">
        <f>+'CO2'!M235+'abs CO2'!M235+'CH4'!M235*PCG!$C$5+N2O!M235*PCG!$C$6+HFC!M235+PFC!M235+'SF6'!M235</f>
        <v>12.551067294441298</v>
      </c>
      <c r="N235" s="94">
        <f>+'CO2'!N235+'abs CO2'!N235+'CH4'!N235*PCG!$C$5+N2O!N235*PCG!$C$6+HFC!N235+PFC!N235+'SF6'!N235</f>
        <v>12.961482444817328</v>
      </c>
      <c r="O235" s="94">
        <f>+'CO2'!O235+'abs CO2'!O235+'CH4'!O235*PCG!$C$5+N2O!O235*PCG!$C$6+HFC!O235+PFC!O235+'SF6'!O235</f>
        <v>13.371897595193357</v>
      </c>
      <c r="P235" s="94">
        <f>+'CO2'!P235+'abs CO2'!P235+'CH4'!P235*PCG!$C$5+N2O!P235*PCG!$C$6+HFC!P235+PFC!P235+'SF6'!P235</f>
        <v>13.782312745569383</v>
      </c>
      <c r="Q235" s="94">
        <f>+'CO2'!Q235+'abs CO2'!Q235+'CH4'!Q235*PCG!$C$5+N2O!Q235*PCG!$C$6+HFC!Q235+PFC!Q235+'SF6'!Q235</f>
        <v>14.192727895945414</v>
      </c>
      <c r="R235" s="94">
        <f>+'CO2'!R235+'abs CO2'!R235+'CH4'!R235*PCG!$C$5+N2O!R235*PCG!$C$6+HFC!R235+PFC!R235+'SF6'!R235</f>
        <v>14.603143046321438</v>
      </c>
      <c r="S235" s="94">
        <f>+'CO2'!S235+'abs CO2'!S235+'CH4'!S235*PCG!$C$5+N2O!S235*PCG!$C$6+HFC!S235+PFC!S235+'SF6'!S235</f>
        <v>15.013558196697467</v>
      </c>
      <c r="T235" s="94">
        <f>+'CO2'!T235+'abs CO2'!T235+'CH4'!T235*PCG!$C$5+N2O!T235*PCG!$C$6+HFC!T235+PFC!T235+'SF6'!T235</f>
        <v>15.423973347073499</v>
      </c>
      <c r="U235" s="94">
        <f>+'CO2'!U235+'abs CO2'!U235+'CH4'!U235*PCG!$C$5+N2O!U235*PCG!$C$6+HFC!U235+PFC!U235+'SF6'!U235</f>
        <v>15.430372000906143</v>
      </c>
      <c r="V235" s="94">
        <f>+'CO2'!V235+'abs CO2'!V235+'CH4'!V235*PCG!$C$5+N2O!V235*PCG!$C$6+HFC!V235+PFC!V235+'SF6'!V235</f>
        <v>15.436770654738783</v>
      </c>
      <c r="W235" s="94">
        <f>+'CO2'!W235+'abs CO2'!W235+'CH4'!W235*PCG!$C$5+N2O!W235*PCG!$C$6+HFC!W235+PFC!W235+'SF6'!W235</f>
        <v>15.443169308571425</v>
      </c>
      <c r="X235" s="94">
        <f>+'CO2'!X235+'abs CO2'!X235+'CH4'!X235*PCG!$C$5+N2O!X235*PCG!$C$6+HFC!X235+PFC!X235+'SF6'!X235</f>
        <v>14.496679912071427</v>
      </c>
      <c r="Y235" s="94">
        <f>+'CO2'!Y235+'abs CO2'!Y235+'CH4'!Y235*PCG!$C$5+N2O!Y235*PCG!$C$6+HFC!Y235+PFC!Y235+'SF6'!Y235</f>
        <v>14.781562165285713</v>
      </c>
      <c r="Z235" s="94">
        <f>+'CO2'!Z235+'abs CO2'!Z235+'CH4'!Z235*PCG!$C$5+N2O!Z235*PCG!$C$6+HFC!Z235+PFC!Z235+'SF6'!Z235</f>
        <v>15.52905918192857</v>
      </c>
      <c r="AA235" s="94">
        <f>+'CO2'!AA235+'abs CO2'!AA235+'CH4'!AA235*PCG!$C$5+N2O!AA235*PCG!$C$6+HFC!AA235+PFC!AA235+'SF6'!AA235</f>
        <v>15.531610366285713</v>
      </c>
      <c r="AB235" s="94">
        <f>+'CO2'!AB235+'abs CO2'!AB235+'CH4'!AB235*PCG!$C$5+N2O!AB235*PCG!$C$6+HFC!AB235+PFC!AB235+'SF6'!AB235</f>
        <v>16.120083557999997</v>
      </c>
      <c r="AC235" s="94">
        <f>+'CO2'!AC235+'abs CO2'!AC235+'CH4'!AC235*PCG!$C$5+N2O!AC235*PCG!$C$6+HFC!AC235+PFC!AC235+'SF6'!AC235</f>
        <v>16.708556749714283</v>
      </c>
      <c r="AD235" s="94">
        <f>+'CO2'!AD235+'abs CO2'!AD235+'CH4'!AD235*PCG!$C$5+N2O!AD235*PCG!$C$6+HFC!AD235+PFC!AD235+'SF6'!AD235</f>
        <v>17.297029941428569</v>
      </c>
      <c r="AE235" s="94">
        <f>+'CO2'!AE235+'abs CO2'!AE235+'CH4'!AE235*PCG!$C$5+N2O!AE235*PCG!$C$6+HFC!AE235+PFC!AE235+'SF6'!AE235</f>
        <v>17.885503133142855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3.1154400000000009E-2</v>
      </c>
      <c r="D236" s="94">
        <f>+'CO2'!D236+'abs CO2'!D236+'CH4'!D236*PCG!$C$5+N2O!D236*PCG!$C$6+HFC!D236+PFC!D236+'SF6'!D236</f>
        <v>3.3163200000000004E-2</v>
      </c>
      <c r="E236" s="94">
        <f>+'CO2'!E236+'abs CO2'!E236+'CH4'!E236*PCG!$C$5+N2O!E236*PCG!$C$6+HFC!E236+PFC!E236+'SF6'!E236</f>
        <v>3.5172000000000009E-2</v>
      </c>
      <c r="F236" s="94">
        <f>+'CO2'!F236+'abs CO2'!F236+'CH4'!F236*PCG!$C$5+N2O!F236*PCG!$C$6+HFC!F236+PFC!F236+'SF6'!F236</f>
        <v>3.7180800000000007E-2</v>
      </c>
      <c r="G236" s="94">
        <f>+'CO2'!G236+'abs CO2'!G236+'CH4'!G236*PCG!$C$5+N2O!G236*PCG!$C$6+HFC!G236+PFC!G236+'SF6'!G236</f>
        <v>3.9189599999999998E-2</v>
      </c>
      <c r="H236" s="94">
        <f>+'CO2'!H236+'abs CO2'!H236+'CH4'!H236*PCG!$C$5+N2O!H236*PCG!$C$6+HFC!H236+PFC!H236+'SF6'!H236</f>
        <v>4.1198400000000003E-2</v>
      </c>
      <c r="I236" s="94">
        <f>+'CO2'!I236+'abs CO2'!I236+'CH4'!I236*PCG!$C$5+N2O!I236*PCG!$C$6+HFC!I236+PFC!I236+'SF6'!I236</f>
        <v>4.3207200000000001E-2</v>
      </c>
      <c r="J236" s="94">
        <f>+'CO2'!J236+'abs CO2'!J236+'CH4'!J236*PCG!$C$5+N2O!J236*PCG!$C$6+HFC!J236+PFC!J236+'SF6'!J236</f>
        <v>4.5215999999999992E-2</v>
      </c>
      <c r="K236" s="94">
        <f>+'CO2'!K236+'abs CO2'!K236+'CH4'!K236*PCG!$C$5+N2O!K236*PCG!$C$6+HFC!K236+PFC!K236+'SF6'!K236</f>
        <v>4.3555199999999995E-2</v>
      </c>
      <c r="L236" s="94">
        <f>+'CO2'!L236+'abs CO2'!L236+'CH4'!L236*PCG!$C$5+N2O!L236*PCG!$C$6+HFC!L236+PFC!L236+'SF6'!L236</f>
        <v>4.1894399999999991E-2</v>
      </c>
      <c r="M236" s="94">
        <f>+'CO2'!M236+'abs CO2'!M236+'CH4'!M236*PCG!$C$5+N2O!M236*PCG!$C$6+HFC!M236+PFC!M236+'SF6'!M236</f>
        <v>4.0233599999999994E-2</v>
      </c>
      <c r="N236" s="94">
        <f>+'CO2'!N236+'abs CO2'!N236+'CH4'!N236*PCG!$C$5+N2O!N236*PCG!$C$6+HFC!N236+PFC!N236+'SF6'!N236</f>
        <v>3.8572799999999997E-2</v>
      </c>
      <c r="O236" s="94">
        <f>+'CO2'!O236+'abs CO2'!O236+'CH4'!O236*PCG!$C$5+N2O!O236*PCG!$C$6+HFC!O236+PFC!O236+'SF6'!O236</f>
        <v>3.6911999999999993E-2</v>
      </c>
      <c r="P236" s="94">
        <f>+'CO2'!P236+'abs CO2'!P236+'CH4'!P236*PCG!$C$5+N2O!P236*PCG!$C$6+HFC!P236+PFC!P236+'SF6'!P236</f>
        <v>3.5251199999999989E-2</v>
      </c>
      <c r="Q236" s="94">
        <f>+'CO2'!Q236+'abs CO2'!Q236+'CH4'!Q236*PCG!$C$5+N2O!Q236*PCG!$C$6+HFC!Q236+PFC!Q236+'SF6'!Q236</f>
        <v>3.3590399999999992E-2</v>
      </c>
      <c r="R236" s="94">
        <f>+'CO2'!R236+'abs CO2'!R236+'CH4'!R236*PCG!$C$5+N2O!R236*PCG!$C$6+HFC!R236+PFC!R236+'SF6'!R236</f>
        <v>3.1929599999999995E-2</v>
      </c>
      <c r="S236" s="94">
        <f>+'CO2'!S236+'abs CO2'!S236+'CH4'!S236*PCG!$C$5+N2O!S236*PCG!$C$6+HFC!S236+PFC!S236+'SF6'!S236</f>
        <v>3.0268799999999992E-2</v>
      </c>
      <c r="T236" s="94">
        <f>+'CO2'!T236+'abs CO2'!T236+'CH4'!T236*PCG!$C$5+N2O!T236*PCG!$C$6+HFC!T236+PFC!T236+'SF6'!T236</f>
        <v>2.8607999999999998E-2</v>
      </c>
      <c r="U236" s="94">
        <f>+'CO2'!U236+'abs CO2'!U236+'CH4'!U236*PCG!$C$5+N2O!U236*PCG!$C$6+HFC!U236+PFC!U236+'SF6'!U236</f>
        <v>2.6947200000000004E-2</v>
      </c>
      <c r="V236" s="94">
        <f>+'CO2'!V236+'abs CO2'!V236+'CH4'!V236*PCG!$C$5+N2O!V236*PCG!$C$6+HFC!V236+PFC!V236+'SF6'!V236</f>
        <v>2.5286400000000011E-2</v>
      </c>
      <c r="W236" s="94">
        <f>+'CO2'!W236+'abs CO2'!W236+'CH4'!W236*PCG!$C$5+N2O!W236*PCG!$C$6+HFC!W236+PFC!W236+'SF6'!W236</f>
        <v>2.362560000000001E-2</v>
      </c>
      <c r="X236" s="94">
        <f>+'CO2'!X236+'abs CO2'!X236+'CH4'!X236*PCG!$C$5+N2O!X236*PCG!$C$6+HFC!X236+PFC!X236+'SF6'!X236</f>
        <v>2.1964800000000017E-2</v>
      </c>
      <c r="Y236" s="94">
        <f>+'CO2'!Y236+'abs CO2'!Y236+'CH4'!Y236*PCG!$C$5+N2O!Y236*PCG!$C$6+HFC!Y236+PFC!Y236+'SF6'!Y236</f>
        <v>2.030400000000002E-2</v>
      </c>
      <c r="Z236" s="94">
        <f>+'CO2'!Z236+'abs CO2'!Z236+'CH4'!Z236*PCG!$C$5+N2O!Z236*PCG!$C$6+HFC!Z236+PFC!Z236+'SF6'!Z236</f>
        <v>1.8643200000000023E-2</v>
      </c>
      <c r="AA236" s="94">
        <f>+'CO2'!AA236+'abs CO2'!AA236+'CH4'!AA236*PCG!$C$5+N2O!AA236*PCG!$C$6+HFC!AA236+PFC!AA236+'SF6'!AA236</f>
        <v>1.6982400000000029E-2</v>
      </c>
      <c r="AB236" s="94">
        <f>+'CO2'!AB236+'abs CO2'!AB236+'CH4'!AB236*PCG!$C$5+N2O!AB236*PCG!$C$6+HFC!AB236+PFC!AB236+'SF6'!AB236</f>
        <v>1.5321600000000034E-2</v>
      </c>
      <c r="AC236" s="94">
        <f>+'CO2'!AC236+'abs CO2'!AC236+'CH4'!AC236*PCG!$C$5+N2O!AC236*PCG!$C$6+HFC!AC236+PFC!AC236+'SF6'!AC236</f>
        <v>1.3660800000000039E-2</v>
      </c>
      <c r="AD236" s="94">
        <f>+'CO2'!AD236+'abs CO2'!AD236+'CH4'!AD236*PCG!$C$5+N2O!AD236*PCG!$C$6+HFC!AD236+PFC!AD236+'SF6'!AD236</f>
        <v>1.2000000000000042E-2</v>
      </c>
      <c r="AE236" s="94">
        <f>+'CO2'!AE236+'abs CO2'!AE236+'CH4'!AE236*PCG!$C$5+N2O!AE236*PCG!$C$6+HFC!AE236+PFC!AE236+'SF6'!AE236</f>
        <v>1.0339200000000048E-2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8.4540000000000006E-4</v>
      </c>
      <c r="L237" s="33">
        <f t="shared" si="59"/>
        <v>1.6908000000000001E-3</v>
      </c>
      <c r="M237" s="33">
        <f t="shared" si="59"/>
        <v>2.5361999999999997E-3</v>
      </c>
      <c r="N237" s="33">
        <f t="shared" si="59"/>
        <v>3.3816000000000002E-3</v>
      </c>
      <c r="O237" s="33">
        <f t="shared" si="59"/>
        <v>4.2269999999999999E-3</v>
      </c>
      <c r="P237" s="33">
        <f t="shared" si="59"/>
        <v>5.0723999999999995E-3</v>
      </c>
      <c r="Q237" s="33">
        <f t="shared" si="59"/>
        <v>5.9178E-3</v>
      </c>
      <c r="R237" s="33">
        <f t="shared" si="59"/>
        <v>6.7632000000000005E-3</v>
      </c>
      <c r="S237" s="33">
        <f t="shared" si="59"/>
        <v>7.6086000000000001E-3</v>
      </c>
      <c r="T237" s="33">
        <f t="shared" si="59"/>
        <v>8.4539999999999997E-3</v>
      </c>
      <c r="U237" s="33">
        <f t="shared" si="59"/>
        <v>7.8043124999999988E-3</v>
      </c>
      <c r="V237" s="33">
        <f t="shared" si="59"/>
        <v>7.1546250000000004E-3</v>
      </c>
      <c r="W237" s="33">
        <f t="shared" si="59"/>
        <v>6.5049374999999994E-3</v>
      </c>
      <c r="X237" s="33">
        <f t="shared" si="59"/>
        <v>5.8552499999999993E-3</v>
      </c>
      <c r="Y237" s="33">
        <f t="shared" si="59"/>
        <v>5.2055625000000001E-3</v>
      </c>
      <c r="Z237" s="33">
        <f t="shared" si="59"/>
        <v>4.5558749999999992E-3</v>
      </c>
      <c r="AA237" s="33">
        <f t="shared" si="59"/>
        <v>3.9061874999999999E-3</v>
      </c>
      <c r="AB237" s="33">
        <f t="shared" si="59"/>
        <v>3.2564999999999998E-3</v>
      </c>
      <c r="AC237" s="33">
        <f t="shared" si="59"/>
        <v>3.5193125000000003E-3</v>
      </c>
      <c r="AD237" s="33">
        <f t="shared" si="59"/>
        <v>3.832125E-3</v>
      </c>
      <c r="AE237" s="33">
        <f t="shared" si="59"/>
        <v>4.1449375000000002E-3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7.0400000000000004E-5</v>
      </c>
      <c r="L238" s="94">
        <f>+'CO2'!L238+'abs CO2'!L238+'CH4'!L238*PCG!$C$5+N2O!L238*PCG!$C$6+HFC!L238+PFC!L238+'SF6'!L238</f>
        <v>1.4080000000000001E-4</v>
      </c>
      <c r="M238" s="94">
        <f>+'CO2'!M238+'abs CO2'!M238+'CH4'!M238*PCG!$C$5+N2O!M238*PCG!$C$6+HFC!M238+PFC!M238+'SF6'!M238</f>
        <v>2.1120000000000004E-4</v>
      </c>
      <c r="N238" s="94">
        <f>+'CO2'!N238+'abs CO2'!N238+'CH4'!N238*PCG!$C$5+N2O!N238*PCG!$C$6+HFC!N238+PFC!N238+'SF6'!N238</f>
        <v>2.8160000000000001E-4</v>
      </c>
      <c r="O238" s="94">
        <f>+'CO2'!O238+'abs CO2'!O238+'CH4'!O238*PCG!$C$5+N2O!O238*PCG!$C$6+HFC!O238+PFC!O238+'SF6'!O238</f>
        <v>3.5199999999999999E-4</v>
      </c>
      <c r="P238" s="94">
        <f>+'CO2'!P238+'abs CO2'!P238+'CH4'!P238*PCG!$C$5+N2O!P238*PCG!$C$6+HFC!P238+PFC!P238+'SF6'!P238</f>
        <v>4.2239999999999997E-4</v>
      </c>
      <c r="Q238" s="94">
        <f>+'CO2'!Q238+'abs CO2'!Q238+'CH4'!Q238*PCG!$C$5+N2O!Q238*PCG!$C$6+HFC!Q238+PFC!Q238+'SF6'!Q238</f>
        <v>4.9280000000000005E-4</v>
      </c>
      <c r="R238" s="94">
        <f>+'CO2'!R238+'abs CO2'!R238+'CH4'!R238*PCG!$C$5+N2O!R238*PCG!$C$6+HFC!R238+PFC!R238+'SF6'!R238</f>
        <v>5.6319999999999992E-4</v>
      </c>
      <c r="S238" s="94">
        <f>+'CO2'!S238+'abs CO2'!S238+'CH4'!S238*PCG!$C$5+N2O!S238*PCG!$C$6+HFC!S238+PFC!S238+'SF6'!S238</f>
        <v>6.335999999999999E-4</v>
      </c>
      <c r="T238" s="94">
        <f>+'CO2'!T238+'abs CO2'!T238+'CH4'!T238*PCG!$C$5+N2O!T238*PCG!$C$6+HFC!T238+PFC!T238+'SF6'!T238</f>
        <v>7.0399999999999998E-4</v>
      </c>
      <c r="U238" s="94">
        <f>+'CO2'!U238+'abs CO2'!U238+'CH4'!U238*PCG!$C$5+N2O!U238*PCG!$C$6+HFC!U238+PFC!U238+'SF6'!U238</f>
        <v>1.0168124999999999E-3</v>
      </c>
      <c r="V238" s="94">
        <f>+'CO2'!V238+'abs CO2'!V238+'CH4'!V238*PCG!$C$5+N2O!V238*PCG!$C$6+HFC!V238+PFC!V238+'SF6'!V238</f>
        <v>1.3296250000000001E-3</v>
      </c>
      <c r="W238" s="94">
        <f>+'CO2'!W238+'abs CO2'!W238+'CH4'!W238*PCG!$C$5+N2O!W238*PCG!$C$6+HFC!W238+PFC!W238+'SF6'!W238</f>
        <v>1.6424375E-3</v>
      </c>
      <c r="X238" s="94">
        <f>+'CO2'!X238+'abs CO2'!X238+'CH4'!X238*PCG!$C$5+N2O!X238*PCG!$C$6+HFC!X238+PFC!X238+'SF6'!X238</f>
        <v>1.9552499999999995E-3</v>
      </c>
      <c r="Y238" s="94">
        <f>+'CO2'!Y238+'abs CO2'!Y238+'CH4'!Y238*PCG!$C$5+N2O!Y238*PCG!$C$6+HFC!Y238+PFC!Y238+'SF6'!Y238</f>
        <v>2.2680625000000001E-3</v>
      </c>
      <c r="Z238" s="94">
        <f>+'CO2'!Z238+'abs CO2'!Z238+'CH4'!Z238*PCG!$C$5+N2O!Z238*PCG!$C$6+HFC!Z238+PFC!Z238+'SF6'!Z238</f>
        <v>2.5808749999999998E-3</v>
      </c>
      <c r="AA238" s="94">
        <f>+'CO2'!AA238+'abs CO2'!AA238+'CH4'!AA238*PCG!$C$5+N2O!AA238*PCG!$C$6+HFC!AA238+PFC!AA238+'SF6'!AA238</f>
        <v>2.8936875E-3</v>
      </c>
      <c r="AB238" s="94">
        <f>+'CO2'!AB238+'abs CO2'!AB238+'CH4'!AB238*PCG!$C$5+N2O!AB238*PCG!$C$6+HFC!AB238+PFC!AB238+'SF6'!AB238</f>
        <v>3.2064999999999997E-3</v>
      </c>
      <c r="AC238" s="94">
        <f>+'CO2'!AC238+'abs CO2'!AC238+'CH4'!AC238*PCG!$C$5+N2O!AC238*PCG!$C$6+HFC!AC238+PFC!AC238+'SF6'!AC238</f>
        <v>3.5193125000000003E-3</v>
      </c>
      <c r="AD238" s="94">
        <f>+'CO2'!AD238+'abs CO2'!AD238+'CH4'!AD238*PCG!$C$5+N2O!AD238*PCG!$C$6+HFC!AD238+PFC!AD238+'SF6'!AD238</f>
        <v>3.832125E-3</v>
      </c>
      <c r="AE238" s="94">
        <f>+'CO2'!AE238+'abs CO2'!AE238+'CH4'!AE238*PCG!$C$5+N2O!AE238*PCG!$C$6+HFC!AE238+PFC!AE238+'SF6'!AE238</f>
        <v>4.1449375000000002E-3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7.7500000000000008E-4</v>
      </c>
      <c r="L239" s="94">
        <f>+'CO2'!L239+'abs CO2'!L239+'CH4'!L239*PCG!$C$5+N2O!L239*PCG!$C$6+HFC!L239+PFC!L239+'SF6'!L239</f>
        <v>1.5500000000000002E-3</v>
      </c>
      <c r="M239" s="94">
        <f>+'CO2'!M239+'abs CO2'!M239+'CH4'!M239*PCG!$C$5+N2O!M239*PCG!$C$6+HFC!M239+PFC!M239+'SF6'!M239</f>
        <v>2.3249999999999998E-3</v>
      </c>
      <c r="N239" s="94">
        <f>+'CO2'!N239+'abs CO2'!N239+'CH4'!N239*PCG!$C$5+N2O!N239*PCG!$C$6+HFC!N239+PFC!N239+'SF6'!N239</f>
        <v>3.1000000000000003E-3</v>
      </c>
      <c r="O239" s="94">
        <f>+'CO2'!O239+'abs CO2'!O239+'CH4'!O239*PCG!$C$5+N2O!O239*PCG!$C$6+HFC!O239+PFC!O239+'SF6'!O239</f>
        <v>3.875E-3</v>
      </c>
      <c r="P239" s="94">
        <f>+'CO2'!P239+'abs CO2'!P239+'CH4'!P239*PCG!$C$5+N2O!P239*PCG!$C$6+HFC!P239+PFC!P239+'SF6'!P239</f>
        <v>4.6499999999999996E-3</v>
      </c>
      <c r="Q239" s="94">
        <f>+'CO2'!Q239+'abs CO2'!Q239+'CH4'!Q239*PCG!$C$5+N2O!Q239*PCG!$C$6+HFC!Q239+PFC!Q239+'SF6'!Q239</f>
        <v>5.4250000000000001E-3</v>
      </c>
      <c r="R239" s="94">
        <f>+'CO2'!R239+'abs CO2'!R239+'CH4'!R239*PCG!$C$5+N2O!R239*PCG!$C$6+HFC!R239+PFC!R239+'SF6'!R239</f>
        <v>6.2000000000000006E-3</v>
      </c>
      <c r="S239" s="94">
        <f>+'CO2'!S239+'abs CO2'!S239+'CH4'!S239*PCG!$C$5+N2O!S239*PCG!$C$6+HFC!S239+PFC!S239+'SF6'!S239</f>
        <v>6.9750000000000003E-3</v>
      </c>
      <c r="T239" s="94">
        <f>+'CO2'!T239+'abs CO2'!T239+'CH4'!T239*PCG!$C$5+N2O!T239*PCG!$C$6+HFC!T239+PFC!T239+'SF6'!T239</f>
        <v>7.7499999999999999E-3</v>
      </c>
      <c r="U239" s="94">
        <f>+'CO2'!U239+'abs CO2'!U239+'CH4'!U239*PCG!$C$5+N2O!U239*PCG!$C$6+HFC!U239+PFC!U239+'SF6'!U239</f>
        <v>6.7874999999999993E-3</v>
      </c>
      <c r="V239" s="94">
        <f>+'CO2'!V239+'abs CO2'!V239+'CH4'!V239*PCG!$C$5+N2O!V239*PCG!$C$6+HFC!V239+PFC!V239+'SF6'!V239</f>
        <v>5.8250000000000003E-3</v>
      </c>
      <c r="W239" s="94">
        <f>+'CO2'!W239+'abs CO2'!W239+'CH4'!W239*PCG!$C$5+N2O!W239*PCG!$C$6+HFC!W239+PFC!W239+'SF6'!W239</f>
        <v>4.8624999999999996E-3</v>
      </c>
      <c r="X239" s="94">
        <f>+'CO2'!X239+'abs CO2'!X239+'CH4'!X239*PCG!$C$5+N2O!X239*PCG!$C$6+HFC!X239+PFC!X239+'SF6'!X239</f>
        <v>3.8999999999999998E-3</v>
      </c>
      <c r="Y239" s="94">
        <f>+'CO2'!Y239+'abs CO2'!Y239+'CH4'!Y239*PCG!$C$5+N2O!Y239*PCG!$C$6+HFC!Y239+PFC!Y239+'SF6'!Y239</f>
        <v>2.9375E-3</v>
      </c>
      <c r="Z239" s="94">
        <f>+'CO2'!Z239+'abs CO2'!Z239+'CH4'!Z239*PCG!$C$5+N2O!Z239*PCG!$C$6+HFC!Z239+PFC!Z239+'SF6'!Z239</f>
        <v>1.9749999999999998E-3</v>
      </c>
      <c r="AA239" s="94">
        <f>+'CO2'!AA239+'abs CO2'!AA239+'CH4'!AA239*PCG!$C$5+N2O!AA239*PCG!$C$6+HFC!AA239+PFC!AA239+'SF6'!AA239</f>
        <v>1.0124999999999999E-3</v>
      </c>
      <c r="AB239" s="94">
        <f>+'CO2'!AB239+'abs CO2'!AB239+'CH4'!AB239*PCG!$C$5+N2O!AB239*PCG!$C$6+HFC!AB239+PFC!AB239+'SF6'!AB239</f>
        <v>4.9999999999999996E-5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16.396747627303711</v>
      </c>
      <c r="D240" s="33">
        <f t="shared" si="60"/>
        <v>17.145868747318886</v>
      </c>
      <c r="E240" s="33">
        <f t="shared" si="60"/>
        <v>18.001917487616435</v>
      </c>
      <c r="F240" s="33">
        <f t="shared" si="60"/>
        <v>18.754677345526758</v>
      </c>
      <c r="G240" s="33">
        <f t="shared" si="60"/>
        <v>19.580576135833613</v>
      </c>
      <c r="H240" s="33">
        <f t="shared" si="60"/>
        <v>21.053986815255712</v>
      </c>
      <c r="I240" s="33">
        <f t="shared" si="60"/>
        <v>22.242099123008163</v>
      </c>
      <c r="J240" s="33">
        <f t="shared" si="60"/>
        <v>24.011914731259722</v>
      </c>
      <c r="K240" s="33">
        <f t="shared" si="60"/>
        <v>24.961785602081932</v>
      </c>
      <c r="L240" s="33">
        <f t="shared" si="60"/>
        <v>26.628885940765691</v>
      </c>
      <c r="M240" s="33">
        <f t="shared" si="60"/>
        <v>27.458511048425709</v>
      </c>
      <c r="N240" s="33">
        <f t="shared" si="60"/>
        <v>36.676496956580621</v>
      </c>
      <c r="O240" s="33">
        <f t="shared" si="60"/>
        <v>39.165606403494145</v>
      </c>
      <c r="P240" s="33">
        <f t="shared" si="60"/>
        <v>40.022487686825926</v>
      </c>
      <c r="Q240" s="33">
        <f t="shared" si="60"/>
        <v>41.734519607015102</v>
      </c>
      <c r="R240" s="33">
        <f t="shared" si="60"/>
        <v>44.682930862742694</v>
      </c>
      <c r="S240" s="33">
        <f t="shared" si="60"/>
        <v>48.717558281534991</v>
      </c>
      <c r="T240" s="33">
        <f t="shared" si="60"/>
        <v>51.303903641229581</v>
      </c>
      <c r="U240" s="33">
        <f t="shared" si="60"/>
        <v>50.575542681368304</v>
      </c>
      <c r="V240" s="33">
        <f t="shared" si="60"/>
        <v>49.821322791773611</v>
      </c>
      <c r="W240" s="33">
        <f t="shared" si="60"/>
        <v>49.833638940886111</v>
      </c>
      <c r="X240" s="33">
        <f t="shared" si="60"/>
        <v>49.060787977061743</v>
      </c>
      <c r="Y240" s="33">
        <f t="shared" si="60"/>
        <v>52.058202205355073</v>
      </c>
      <c r="Z240" s="33">
        <f t="shared" si="60"/>
        <v>50.478027050103947</v>
      </c>
      <c r="AA240" s="33">
        <f t="shared" si="60"/>
        <v>48.727934597721465</v>
      </c>
      <c r="AB240" s="33">
        <f t="shared" si="60"/>
        <v>50.638023891691475</v>
      </c>
      <c r="AC240" s="33">
        <f t="shared" si="60"/>
        <v>51.543162164582682</v>
      </c>
      <c r="AD240" s="33">
        <f t="shared" si="60"/>
        <v>51.723053904214161</v>
      </c>
      <c r="AE240" s="33">
        <f t="shared" si="60"/>
        <v>53.119797135604756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1.6747032016156522</v>
      </c>
      <c r="D241" s="94">
        <f>+'CO2'!D241+'abs CO2'!D241+'CH4'!D241*PCG!$C$5+N2O!D241*PCG!$C$6+HFC!D241+PFC!D241+'SF6'!D241</f>
        <v>1.6900820492416184</v>
      </c>
      <c r="E241" s="94">
        <f>+'CO2'!E241+'abs CO2'!E241+'CH4'!E241*PCG!$C$5+N2O!E241*PCG!$C$6+HFC!E241+PFC!E241+'SF6'!E241</f>
        <v>1.7722551354176816</v>
      </c>
      <c r="F241" s="94">
        <f>+'CO2'!F241+'abs CO2'!F241+'CH4'!F241*PCG!$C$5+N2O!F241*PCG!$C$6+HFC!F241+PFC!F241+'SF6'!F241</f>
        <v>1.8494334161936363</v>
      </c>
      <c r="G241" s="94">
        <f>+'CO2'!G241+'abs CO2'!G241+'CH4'!G241*PCG!$C$5+N2O!G241*PCG!$C$6+HFC!G241+PFC!G241+'SF6'!G241</f>
        <v>1.9235009977723752</v>
      </c>
      <c r="H241" s="94">
        <f>+'CO2'!H241+'abs CO2'!H241+'CH4'!H241*PCG!$C$5+N2O!H241*PCG!$C$6+HFC!H241+PFC!H241+'SF6'!H241</f>
        <v>1.9688953845691477</v>
      </c>
      <c r="I241" s="94">
        <f>+'CO2'!I241+'abs CO2'!I241+'CH4'!I241*PCG!$C$5+N2O!I241*PCG!$C$6+HFC!I241+PFC!I241+'SF6'!I241</f>
        <v>2.0257756282505004</v>
      </c>
      <c r="J241" s="94">
        <f>+'CO2'!J241+'abs CO2'!J241+'CH4'!J241*PCG!$C$5+N2O!J241*PCG!$C$6+HFC!J241+PFC!J241+'SF6'!J241</f>
        <v>2.2173909694483305</v>
      </c>
      <c r="K241" s="94">
        <f>+'CO2'!K241+'abs CO2'!K241+'CH4'!K241*PCG!$C$5+N2O!K241*PCG!$C$6+HFC!K241+PFC!K241+'SF6'!K241</f>
        <v>2.1191370818133946</v>
      </c>
      <c r="L241" s="94">
        <f>+'CO2'!L241+'abs CO2'!L241+'CH4'!L241*PCG!$C$5+N2O!L241*PCG!$C$6+HFC!L241+PFC!L241+'SF6'!L241</f>
        <v>2.0203228141639382</v>
      </c>
      <c r="M241" s="94">
        <f>+'CO2'!M241+'abs CO2'!M241+'CH4'!M241*PCG!$C$5+N2O!M241*PCG!$C$6+HFC!M241+PFC!M241+'SF6'!M241</f>
        <v>1.920948166499961</v>
      </c>
      <c r="N241" s="94">
        <f>+'CO2'!N241+'abs CO2'!N241+'CH4'!N241*PCG!$C$5+N2O!N241*PCG!$C$6+HFC!N241+PFC!N241+'SF6'!N241</f>
        <v>1.8210131388214637</v>
      </c>
      <c r="O241" s="94">
        <f>+'CO2'!O241+'abs CO2'!O241+'CH4'!O241*PCG!$C$5+N2O!O241*PCG!$C$6+HFC!O241+PFC!O241+'SF6'!O241</f>
        <v>1.720517731128445</v>
      </c>
      <c r="P241" s="94">
        <f>+'CO2'!P241+'abs CO2'!P241+'CH4'!P241*PCG!$C$5+N2O!P241*PCG!$C$6+HFC!P241+PFC!P241+'SF6'!P241</f>
        <v>1.6194619434209054</v>
      </c>
      <c r="Q241" s="94">
        <f>+'CO2'!Q241+'abs CO2'!Q241+'CH4'!Q241*PCG!$C$5+N2O!Q241*PCG!$C$6+HFC!Q241+PFC!Q241+'SF6'!Q241</f>
        <v>1.5178457756988462</v>
      </c>
      <c r="R241" s="94">
        <f>+'CO2'!R241+'abs CO2'!R241+'CH4'!R241*PCG!$C$5+N2O!R241*PCG!$C$6+HFC!R241+PFC!R241+'SF6'!R241</f>
        <v>1.415669227962266</v>
      </c>
      <c r="S241" s="94">
        <f>+'CO2'!S241+'abs CO2'!S241+'CH4'!S241*PCG!$C$5+N2O!S241*PCG!$C$6+HFC!S241+PFC!S241+'SF6'!S241</f>
        <v>1.3129323002111646</v>
      </c>
      <c r="T241" s="94">
        <f>+'CO2'!T241+'abs CO2'!T241+'CH4'!T241*PCG!$C$5+N2O!T241*PCG!$C$6+HFC!T241+PFC!T241+'SF6'!T241</f>
        <v>1.2096349924455432</v>
      </c>
      <c r="U241" s="94">
        <f>+'CO2'!U241+'abs CO2'!U241+'CH4'!U241*PCG!$C$5+N2O!U241*PCG!$C$6+HFC!U241+PFC!U241+'SF6'!U241</f>
        <v>1.1758888067982776</v>
      </c>
      <c r="V241" s="94">
        <f>+'CO2'!V241+'abs CO2'!V241+'CH4'!V241*PCG!$C$5+N2O!V241*PCG!$C$6+HFC!V241+PFC!V241+'SF6'!V241</f>
        <v>1.1419493170638886</v>
      </c>
      <c r="W241" s="94">
        <f>+'CO2'!W241+'abs CO2'!W241+'CH4'!W241*PCG!$C$5+N2O!W241*PCG!$C$6+HFC!W241+PFC!W241+'SF6'!W241</f>
        <v>1.1078165232423764</v>
      </c>
      <c r="X241" s="94">
        <f>+'CO2'!X241+'abs CO2'!X241+'CH4'!X241*PCG!$C$5+N2O!X241*PCG!$C$6+HFC!X241+PFC!X241+'SF6'!X241</f>
        <v>1.0734904253337407</v>
      </c>
      <c r="Y241" s="94">
        <f>+'CO2'!Y241+'abs CO2'!Y241+'CH4'!Y241*PCG!$C$5+N2O!Y241*PCG!$C$6+HFC!Y241+PFC!Y241+'SF6'!Y241</f>
        <v>1.0487738338858215</v>
      </c>
      <c r="Z241" s="94">
        <f>+'CO2'!Z241+'abs CO2'!Z241+'CH4'!Z241*PCG!$C$5+N2O!Z241*PCG!$C$6+HFC!Z241+PFC!Z241+'SF6'!Z241</f>
        <v>1.0239147301152756</v>
      </c>
      <c r="AA241" s="94">
        <f>+'CO2'!AA241+'abs CO2'!AA241+'CH4'!AA241*PCG!$C$5+N2O!AA241*PCG!$C$6+HFC!AA241+PFC!AA241+'SF6'!AA241</f>
        <v>0.91916971031240613</v>
      </c>
      <c r="AB241" s="94">
        <f>+'CO2'!AB241+'abs CO2'!AB241+'CH4'!AB241*PCG!$C$5+N2O!AB241*PCG!$C$6+HFC!AB241+PFC!AB241+'SF6'!AB241</f>
        <v>0.81387112971417963</v>
      </c>
      <c r="AC241" s="94">
        <f>+'CO2'!AC241+'abs CO2'!AC241+'CH4'!AC241*PCG!$C$5+N2O!AC241*PCG!$C$6+HFC!AC241+PFC!AC241+'SF6'!AC241</f>
        <v>0.83164381265976461</v>
      </c>
      <c r="AD241" s="94">
        <f>+'CO2'!AD241+'abs CO2'!AD241+'CH4'!AD241*PCG!$C$5+N2O!AD241*PCG!$C$6+HFC!AD241+PFC!AD241+'SF6'!AD241</f>
        <v>0.84732428190428644</v>
      </c>
      <c r="AE241" s="94">
        <f>+'CO2'!AE241+'abs CO2'!AE241+'CH4'!AE241*PCG!$C$5+N2O!AE241*PCG!$C$6+HFC!AE241+PFC!AE241+'SF6'!AE241</f>
        <v>0.86300475114880815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0.42243903724150728</v>
      </c>
      <c r="D243" s="94">
        <f>+'CO2'!D243+'abs CO2'!D243+'CH4'!D243*PCG!$C$5+N2O!D243*PCG!$C$6+HFC!D243+PFC!D243+'SF6'!D243</f>
        <v>0.5337281689440998</v>
      </c>
      <c r="E243" s="94">
        <f>+'CO2'!E243+'abs CO2'!E243+'CH4'!E243*PCG!$C$5+N2O!E243*PCG!$C$6+HFC!E243+PFC!E243+'SF6'!E243</f>
        <v>0.68515068237896837</v>
      </c>
      <c r="F243" s="94">
        <f>+'CO2'!F243+'abs CO2'!F243+'CH4'!F243*PCG!$C$5+N2O!F243*PCG!$C$6+HFC!F243+PFC!F243+'SF6'!F243</f>
        <v>0.73827911882672415</v>
      </c>
      <c r="G243" s="94">
        <f>+'CO2'!G243+'abs CO2'!G243+'CH4'!G243*PCG!$C$5+N2O!G243*PCG!$C$6+HFC!G243+PFC!G243+'SF6'!G243</f>
        <v>0.86765718686823057</v>
      </c>
      <c r="H243" s="94">
        <f>+'CO2'!H243+'abs CO2'!H243+'CH4'!H243*PCG!$C$5+N2O!H243*PCG!$C$6+HFC!H243+PFC!H243+'SF6'!H243</f>
        <v>1.6732203388069431</v>
      </c>
      <c r="I243" s="94">
        <f>+'CO2'!I243+'abs CO2'!I243+'CH4'!I243*PCG!$C$5+N2O!I243*PCG!$C$6+HFC!I243+PFC!I243+'SF6'!I243</f>
        <v>2.1819992621914204</v>
      </c>
      <c r="J243" s="94">
        <f>+'CO2'!J243+'abs CO2'!J243+'CH4'!J243*PCG!$C$5+N2O!J243*PCG!$C$6+HFC!J243+PFC!J243+'SF6'!J243</f>
        <v>3.1377463885585293</v>
      </c>
      <c r="K243" s="94">
        <f>+'CO2'!K243+'abs CO2'!K243+'CH4'!K243*PCG!$C$5+N2O!K243*PCG!$C$6+HFC!K243+PFC!K243+'SF6'!K243</f>
        <v>3.5094449455115719</v>
      </c>
      <c r="L243" s="94">
        <f>+'CO2'!L243+'abs CO2'!L243+'CH4'!L243*PCG!$C$5+N2O!L243*PCG!$C$6+HFC!L243+PFC!L243+'SF6'!L243</f>
        <v>4.5989333503406762</v>
      </c>
      <c r="M243" s="94">
        <f>+'CO2'!M243+'abs CO2'!M243+'CH4'!M243*PCG!$C$5+N2O!M243*PCG!$C$6+HFC!M243+PFC!M243+'SF6'!M243</f>
        <v>4.851506904160555</v>
      </c>
      <c r="N243" s="94">
        <f>+'CO2'!N243+'abs CO2'!N243+'CH4'!N243*PCG!$C$5+N2O!N243*PCG!$C$6+HFC!N243+PFC!N243+'SF6'!N243</f>
        <v>13.493001638489844</v>
      </c>
      <c r="O243" s="94">
        <f>+'CO2'!O243+'abs CO2'!O243+'CH4'!O243*PCG!$C$5+N2O!O243*PCG!$C$6+HFC!O243+PFC!O243+'SF6'!O243</f>
        <v>15.406180291592275</v>
      </c>
      <c r="P243" s="94">
        <f>+'CO2'!P243+'abs CO2'!P243+'CH4'!P243*PCG!$C$5+N2O!P243*PCG!$C$6+HFC!P243+PFC!P243+'SF6'!P243</f>
        <v>15.687691161127482</v>
      </c>
      <c r="Q243" s="94">
        <f>+'CO2'!Q243+'abs CO2'!Q243+'CH4'!Q243*PCG!$C$5+N2O!Q243*PCG!$C$6+HFC!Q243+PFC!Q243+'SF6'!Q243</f>
        <v>16.824913047534601</v>
      </c>
      <c r="R243" s="94">
        <f>+'CO2'!R243+'abs CO2'!R243+'CH4'!R243*PCG!$C$5+N2O!R243*PCG!$C$6+HFC!R243+PFC!R243+'SF6'!R243</f>
        <v>19.199074649494662</v>
      </c>
      <c r="S243" s="94">
        <f>+'CO2'!S243+'abs CO2'!S243+'CH4'!S243*PCG!$C$5+N2O!S243*PCG!$C$6+HFC!S243+PFC!S243+'SF6'!S243</f>
        <v>22.660012794533944</v>
      </c>
      <c r="T243" s="94">
        <f>+'CO2'!T243+'abs CO2'!T243+'CH4'!T243*PCG!$C$5+N2O!T243*PCG!$C$6+HFC!T243+PFC!T243+'SF6'!T243</f>
        <v>24.673229260490046</v>
      </c>
      <c r="U243" s="94">
        <f>+'CO2'!U243+'abs CO2'!U243+'CH4'!U243*PCG!$C$5+N2O!U243*PCG!$C$6+HFC!U243+PFC!U243+'SF6'!U243</f>
        <v>23.968068537612126</v>
      </c>
      <c r="V243" s="94">
        <f>+'CO2'!V243+'abs CO2'!V243+'CH4'!V243*PCG!$C$5+N2O!V243*PCG!$C$6+HFC!V243+PFC!V243+'SF6'!V243</f>
        <v>23.237242189087912</v>
      </c>
      <c r="W243" s="94">
        <f>+'CO2'!W243+'abs CO2'!W243+'CH4'!W243*PCG!$C$5+N2O!W243*PCG!$C$6+HFC!W243+PFC!W243+'SF6'!W243</f>
        <v>23.273145183358022</v>
      </c>
      <c r="X243" s="94">
        <f>+'CO2'!X243+'abs CO2'!X243+'CH4'!X243*PCG!$C$5+N2O!X243*PCG!$C$6+HFC!X243+PFC!X243+'SF6'!X243</f>
        <v>24.094577903442289</v>
      </c>
      <c r="Y243" s="94">
        <f>+'CO2'!Y243+'abs CO2'!Y243+'CH4'!Y243*PCG!$C$5+N2O!Y243*PCG!$C$6+HFC!Y243+PFC!Y243+'SF6'!Y243</f>
        <v>26.647179710326398</v>
      </c>
      <c r="Z243" s="94">
        <f>+'CO2'!Z243+'abs CO2'!Z243+'CH4'!Z243*PCG!$C$5+N2O!Z243*PCG!$C$6+HFC!Z243+PFC!Z243+'SF6'!Z243</f>
        <v>23.859875592274378</v>
      </c>
      <c r="AA243" s="94">
        <f>+'CO2'!AA243+'abs CO2'!AA243+'CH4'!AA243*PCG!$C$5+N2O!AA243*PCG!$C$6+HFC!AA243+PFC!AA243+'SF6'!AA243</f>
        <v>22.210323422266203</v>
      </c>
      <c r="AB243" s="94">
        <f>+'CO2'!AB243+'abs CO2'!AB243+'CH4'!AB243*PCG!$C$5+N2O!AB243*PCG!$C$6+HFC!AB243+PFC!AB243+'SF6'!AB243</f>
        <v>23.255818529977297</v>
      </c>
      <c r="AC243" s="94">
        <f>+'CO2'!AC243+'abs CO2'!AC243+'CH4'!AC243*PCG!$C$5+N2O!AC243*PCG!$C$6+HFC!AC243+PFC!AC243+'SF6'!AC243</f>
        <v>23.173291353065782</v>
      </c>
      <c r="AD243" s="94">
        <f>+'CO2'!AD243+'abs CO2'!AD243+'CH4'!AD243*PCG!$C$5+N2O!AD243*PCG!$C$6+HFC!AD243+PFC!AD243+'SF6'!AD243</f>
        <v>22.367609856595593</v>
      </c>
      <c r="AE243" s="94">
        <f>+'CO2'!AE243+'abs CO2'!AE243+'CH4'!AE243*PCG!$C$5+N2O!AE243*PCG!$C$6+HFC!AE243+PFC!AE243+'SF6'!AE243</f>
        <v>22.778779851884526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14.299605388446551</v>
      </c>
      <c r="D244" s="33">
        <f t="shared" si="61"/>
        <v>14.922058529133167</v>
      </c>
      <c r="E244" s="33">
        <f t="shared" si="61"/>
        <v>15.544511669819785</v>
      </c>
      <c r="F244" s="33">
        <f t="shared" si="61"/>
        <v>16.166964810506396</v>
      </c>
      <c r="G244" s="33">
        <f t="shared" si="61"/>
        <v>16.789417951193009</v>
      </c>
      <c r="H244" s="33">
        <f t="shared" si="61"/>
        <v>17.411871091879622</v>
      </c>
      <c r="I244" s="33">
        <f t="shared" si="61"/>
        <v>18.034324232566242</v>
      </c>
      <c r="J244" s="33">
        <f t="shared" si="61"/>
        <v>18.656777373252861</v>
      </c>
      <c r="K244" s="33">
        <f t="shared" si="61"/>
        <v>19.333203574756965</v>
      </c>
      <c r="L244" s="33">
        <f t="shared" si="61"/>
        <v>20.009629776261079</v>
      </c>
      <c r="M244" s="33">
        <f t="shared" si="61"/>
        <v>20.686055977765193</v>
      </c>
      <c r="N244" s="33">
        <f t="shared" si="61"/>
        <v>21.36248217926931</v>
      </c>
      <c r="O244" s="33">
        <f t="shared" si="61"/>
        <v>22.038908380773425</v>
      </c>
      <c r="P244" s="33">
        <f t="shared" si="61"/>
        <v>22.715334582277535</v>
      </c>
      <c r="Q244" s="33">
        <f t="shared" si="61"/>
        <v>23.391760783781656</v>
      </c>
      <c r="R244" s="33">
        <f t="shared" si="61"/>
        <v>24.068186985285767</v>
      </c>
      <c r="S244" s="33">
        <f t="shared" si="61"/>
        <v>24.744613186789881</v>
      </c>
      <c r="T244" s="33">
        <f t="shared" si="61"/>
        <v>25.421039388293995</v>
      </c>
      <c r="U244" s="33">
        <f t="shared" si="61"/>
        <v>25.431585336957898</v>
      </c>
      <c r="V244" s="33">
        <f t="shared" si="61"/>
        <v>25.442131285621805</v>
      </c>
      <c r="W244" s="33">
        <f t="shared" si="61"/>
        <v>25.452677234285712</v>
      </c>
      <c r="X244" s="33">
        <f t="shared" si="61"/>
        <v>23.892719648285713</v>
      </c>
      <c r="Y244" s="33">
        <f t="shared" si="61"/>
        <v>24.362248661142857</v>
      </c>
      <c r="Z244" s="33">
        <f t="shared" si="61"/>
        <v>25.594236727714289</v>
      </c>
      <c r="AA244" s="33">
        <f t="shared" si="61"/>
        <v>25.598441465142855</v>
      </c>
      <c r="AB244" s="33">
        <f t="shared" si="61"/>
        <v>26.568334231999998</v>
      </c>
      <c r="AC244" s="33">
        <f t="shared" si="61"/>
        <v>27.538226998857137</v>
      </c>
      <c r="AD244" s="33">
        <f t="shared" si="61"/>
        <v>28.508119765714284</v>
      </c>
      <c r="AE244" s="33">
        <f t="shared" si="61"/>
        <v>29.478012532571427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14.299605388446551</v>
      </c>
      <c r="D249" s="94">
        <f>+'CO2'!D249+'abs CO2'!D249+'CH4'!D249*PCG!$C$5+N2O!D249*PCG!$C$6+HFC!D249+PFC!D249+'SF6'!D249</f>
        <v>14.922058529133167</v>
      </c>
      <c r="E249" s="94">
        <f>+'CO2'!E249+'abs CO2'!E249+'CH4'!E249*PCG!$C$5+N2O!E249*PCG!$C$6+HFC!E249+PFC!E249+'SF6'!E249</f>
        <v>15.544511669819785</v>
      </c>
      <c r="F249" s="94">
        <f>+'CO2'!F249+'abs CO2'!F249+'CH4'!F249*PCG!$C$5+N2O!F249*PCG!$C$6+HFC!F249+PFC!F249+'SF6'!F249</f>
        <v>16.166964810506396</v>
      </c>
      <c r="G249" s="94">
        <f>+'CO2'!G249+'abs CO2'!G249+'CH4'!G249*PCG!$C$5+N2O!G249*PCG!$C$6+HFC!G249+PFC!G249+'SF6'!G249</f>
        <v>16.789417951193009</v>
      </c>
      <c r="H249" s="94">
        <f>+'CO2'!H249+'abs CO2'!H249+'CH4'!H249*PCG!$C$5+N2O!H249*PCG!$C$6+HFC!H249+PFC!H249+'SF6'!H249</f>
        <v>17.411871091879622</v>
      </c>
      <c r="I249" s="94">
        <f>+'CO2'!I249+'abs CO2'!I249+'CH4'!I249*PCG!$C$5+N2O!I249*PCG!$C$6+HFC!I249+PFC!I249+'SF6'!I249</f>
        <v>18.034324232566242</v>
      </c>
      <c r="J249" s="94">
        <f>+'CO2'!J249+'abs CO2'!J249+'CH4'!J249*PCG!$C$5+N2O!J249*PCG!$C$6+HFC!J249+PFC!J249+'SF6'!J249</f>
        <v>18.656777373252861</v>
      </c>
      <c r="K249" s="94">
        <f>+'CO2'!K249+'abs CO2'!K249+'CH4'!K249*PCG!$C$5+N2O!K249*PCG!$C$6+HFC!K249+PFC!K249+'SF6'!K249</f>
        <v>19.333203574756965</v>
      </c>
      <c r="L249" s="94">
        <f>+'CO2'!L249+'abs CO2'!L249+'CH4'!L249*PCG!$C$5+N2O!L249*PCG!$C$6+HFC!L249+PFC!L249+'SF6'!L249</f>
        <v>20.009629776261079</v>
      </c>
      <c r="M249" s="94">
        <f>+'CO2'!M249+'abs CO2'!M249+'CH4'!M249*PCG!$C$5+N2O!M249*PCG!$C$6+HFC!M249+PFC!M249+'SF6'!M249</f>
        <v>20.686055977765193</v>
      </c>
      <c r="N249" s="94">
        <f>+'CO2'!N249+'abs CO2'!N249+'CH4'!N249*PCG!$C$5+N2O!N249*PCG!$C$6+HFC!N249+PFC!N249+'SF6'!N249</f>
        <v>21.36248217926931</v>
      </c>
      <c r="O249" s="94">
        <f>+'CO2'!O249+'abs CO2'!O249+'CH4'!O249*PCG!$C$5+N2O!O249*PCG!$C$6+HFC!O249+PFC!O249+'SF6'!O249</f>
        <v>22.038908380773425</v>
      </c>
      <c r="P249" s="94">
        <f>+'CO2'!P249+'abs CO2'!P249+'CH4'!P249*PCG!$C$5+N2O!P249*PCG!$C$6+HFC!P249+PFC!P249+'SF6'!P249</f>
        <v>22.715334582277535</v>
      </c>
      <c r="Q249" s="94">
        <f>+'CO2'!Q249+'abs CO2'!Q249+'CH4'!Q249*PCG!$C$5+N2O!Q249*PCG!$C$6+HFC!Q249+PFC!Q249+'SF6'!Q249</f>
        <v>23.391760783781656</v>
      </c>
      <c r="R249" s="94">
        <f>+'CO2'!R249+'abs CO2'!R249+'CH4'!R249*PCG!$C$5+N2O!R249*PCG!$C$6+HFC!R249+PFC!R249+'SF6'!R249</f>
        <v>24.068186985285767</v>
      </c>
      <c r="S249" s="94">
        <f>+'CO2'!S249+'abs CO2'!S249+'CH4'!S249*PCG!$C$5+N2O!S249*PCG!$C$6+HFC!S249+PFC!S249+'SF6'!S249</f>
        <v>24.744613186789881</v>
      </c>
      <c r="T249" s="94">
        <f>+'CO2'!T249+'abs CO2'!T249+'CH4'!T249*PCG!$C$5+N2O!T249*PCG!$C$6+HFC!T249+PFC!T249+'SF6'!T249</f>
        <v>25.421039388293995</v>
      </c>
      <c r="U249" s="94">
        <f>+'CO2'!U249+'abs CO2'!U249+'CH4'!U249*PCG!$C$5+N2O!U249*PCG!$C$6+HFC!U249+PFC!U249+'SF6'!U249</f>
        <v>25.431585336957898</v>
      </c>
      <c r="V249" s="94">
        <f>+'CO2'!V249+'abs CO2'!V249+'CH4'!V249*PCG!$C$5+N2O!V249*PCG!$C$6+HFC!V249+PFC!V249+'SF6'!V249</f>
        <v>25.442131285621805</v>
      </c>
      <c r="W249" s="94">
        <f>+'CO2'!W249+'abs CO2'!W249+'CH4'!W249*PCG!$C$5+N2O!W249*PCG!$C$6+HFC!W249+PFC!W249+'SF6'!W249</f>
        <v>25.452677234285712</v>
      </c>
      <c r="X249" s="94">
        <f>+'CO2'!X249+'abs CO2'!X249+'CH4'!X249*PCG!$C$5+N2O!X249*PCG!$C$6+HFC!X249+PFC!X249+'SF6'!X249</f>
        <v>23.892719648285713</v>
      </c>
      <c r="Y249" s="94">
        <f>+'CO2'!Y249+'abs CO2'!Y249+'CH4'!Y249*PCG!$C$5+N2O!Y249*PCG!$C$6+HFC!Y249+PFC!Y249+'SF6'!Y249</f>
        <v>24.362248661142857</v>
      </c>
      <c r="Z249" s="94">
        <f>+'CO2'!Z249+'abs CO2'!Z249+'CH4'!Z249*PCG!$C$5+N2O!Z249*PCG!$C$6+HFC!Z249+PFC!Z249+'SF6'!Z249</f>
        <v>25.594236727714289</v>
      </c>
      <c r="AA249" s="94">
        <f>+'CO2'!AA249+'abs CO2'!AA249+'CH4'!AA249*PCG!$C$5+N2O!AA249*PCG!$C$6+HFC!AA249+PFC!AA249+'SF6'!AA249</f>
        <v>25.598441465142855</v>
      </c>
      <c r="AB249" s="94">
        <f>+'CO2'!AB249+'abs CO2'!AB249+'CH4'!AB249*PCG!$C$5+N2O!AB249*PCG!$C$6+HFC!AB249+PFC!AB249+'SF6'!AB249</f>
        <v>26.568334231999998</v>
      </c>
      <c r="AC249" s="94">
        <f>+'CO2'!AC249+'abs CO2'!AC249+'CH4'!AC249*PCG!$C$5+N2O!AC249*PCG!$C$6+HFC!AC249+PFC!AC249+'SF6'!AC249</f>
        <v>27.538226998857137</v>
      </c>
      <c r="AD249" s="94">
        <f>+'CO2'!AD249+'abs CO2'!AD249+'CH4'!AD249*PCG!$C$5+N2O!AD249*PCG!$C$6+HFC!AD249+PFC!AD249+'SF6'!AD249</f>
        <v>28.508119765714284</v>
      </c>
      <c r="AE249" s="94">
        <f>+'CO2'!AE249+'abs CO2'!AE249+'CH4'!AE249*PCG!$C$5+N2O!AE249*PCG!$C$6+HFC!AE249+PFC!AE249+'SF6'!AE249</f>
        <v>29.478012532571427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250.72952627904994</v>
      </c>
      <c r="D257" s="33">
        <f t="shared" si="63"/>
        <v>258.51844347456267</v>
      </c>
      <c r="E257" s="33">
        <f t="shared" si="63"/>
        <v>267.761629368478</v>
      </c>
      <c r="F257" s="33">
        <f t="shared" si="63"/>
        <v>281.4508458569303</v>
      </c>
      <c r="G257" s="33">
        <f t="shared" si="63"/>
        <v>293.46118352461275</v>
      </c>
      <c r="H257" s="33">
        <f t="shared" si="63"/>
        <v>305.20159466947001</v>
      </c>
      <c r="I257" s="33">
        <f t="shared" si="63"/>
        <v>311.44089150228274</v>
      </c>
      <c r="J257" s="33">
        <f t="shared" si="63"/>
        <v>323.4533988866574</v>
      </c>
      <c r="K257" s="33">
        <f t="shared" si="63"/>
        <v>319.52926600421347</v>
      </c>
      <c r="L257" s="33">
        <f t="shared" si="63"/>
        <v>329.2878164498494</v>
      </c>
      <c r="M257" s="33">
        <f t="shared" si="63"/>
        <v>316.81404841208195</v>
      </c>
      <c r="N257" s="33">
        <f t="shared" si="63"/>
        <v>320.95589375524048</v>
      </c>
      <c r="O257" s="33">
        <f t="shared" si="63"/>
        <v>332.36808697415358</v>
      </c>
      <c r="P257" s="33">
        <f t="shared" si="63"/>
        <v>318.98048092020144</v>
      </c>
      <c r="Q257" s="33">
        <f t="shared" si="63"/>
        <v>344.66204241704355</v>
      </c>
      <c r="R257" s="33">
        <f t="shared" si="63"/>
        <v>336.66955942015005</v>
      </c>
      <c r="S257" s="33">
        <f t="shared" si="63"/>
        <v>348.34811698277201</v>
      </c>
      <c r="T257" s="33">
        <f t="shared" si="63"/>
        <v>365.22097304303014</v>
      </c>
      <c r="U257" s="33">
        <f t="shared" si="63"/>
        <v>372.33292304732271</v>
      </c>
      <c r="V257" s="33">
        <f t="shared" si="63"/>
        <v>373.23555902938926</v>
      </c>
      <c r="W257" s="33">
        <f t="shared" si="63"/>
        <v>369.79834316380715</v>
      </c>
      <c r="X257" s="33">
        <f t="shared" si="63"/>
        <v>337.21859713012532</v>
      </c>
      <c r="Y257" s="33">
        <f t="shared" si="63"/>
        <v>328.65875281864942</v>
      </c>
      <c r="Z257" s="33">
        <f t="shared" si="63"/>
        <v>328.39677704260532</v>
      </c>
      <c r="AA257" s="33">
        <f t="shared" si="63"/>
        <v>323.03122896129446</v>
      </c>
      <c r="AB257" s="33">
        <f t="shared" si="63"/>
        <v>325.94120377939038</v>
      </c>
      <c r="AC257" s="33">
        <f t="shared" si="63"/>
        <v>334.21446225359034</v>
      </c>
      <c r="AD257" s="33">
        <f t="shared" si="63"/>
        <v>339.36585003602789</v>
      </c>
      <c r="AE257" s="33">
        <f t="shared" si="63"/>
        <v>348.99364957105047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225.83252733601392</v>
      </c>
      <c r="D258" s="33">
        <f t="shared" si="64"/>
        <v>233.34485233741367</v>
      </c>
      <c r="E258" s="33">
        <f t="shared" si="64"/>
        <v>241.33554938375795</v>
      </c>
      <c r="F258" s="33">
        <f t="shared" si="64"/>
        <v>253.47668945276206</v>
      </c>
      <c r="G258" s="33">
        <f t="shared" si="64"/>
        <v>264.55160962343348</v>
      </c>
      <c r="H258" s="33">
        <f t="shared" si="64"/>
        <v>275.06616750082361</v>
      </c>
      <c r="I258" s="33">
        <f t="shared" si="64"/>
        <v>280.15783781730624</v>
      </c>
      <c r="J258" s="33">
        <f t="shared" si="64"/>
        <v>290.13196920128547</v>
      </c>
      <c r="K258" s="33">
        <f t="shared" si="64"/>
        <v>286.38791862342515</v>
      </c>
      <c r="L258" s="33">
        <f t="shared" si="64"/>
        <v>294.82403778244253</v>
      </c>
      <c r="M258" s="33">
        <f t="shared" si="64"/>
        <v>283.25837461454068</v>
      </c>
      <c r="N258" s="33">
        <f t="shared" si="64"/>
        <v>285.25503768893617</v>
      </c>
      <c r="O258" s="33">
        <f t="shared" si="64"/>
        <v>295.07316922581651</v>
      </c>
      <c r="P258" s="33">
        <f t="shared" si="64"/>
        <v>282.76504108591729</v>
      </c>
      <c r="Q258" s="33">
        <f t="shared" si="64"/>
        <v>305.67221386004667</v>
      </c>
      <c r="R258" s="33">
        <f t="shared" si="64"/>
        <v>297.7970916631561</v>
      </c>
      <c r="S258" s="33">
        <f t="shared" si="64"/>
        <v>307.37153711964788</v>
      </c>
      <c r="T258" s="33">
        <f t="shared" si="64"/>
        <v>322.06389749376876</v>
      </c>
      <c r="U258" s="33">
        <f t="shared" si="64"/>
        <v>328.79067144617193</v>
      </c>
      <c r="V258" s="33">
        <f t="shared" si="64"/>
        <v>329.83221529741559</v>
      </c>
      <c r="W258" s="33">
        <f t="shared" si="64"/>
        <v>326.783895633756</v>
      </c>
      <c r="X258" s="33">
        <f t="shared" si="64"/>
        <v>297.25363765048667</v>
      </c>
      <c r="Y258" s="33">
        <f t="shared" si="64"/>
        <v>288.98977667118686</v>
      </c>
      <c r="Z258" s="33">
        <f t="shared" si="64"/>
        <v>289.11629147888112</v>
      </c>
      <c r="AA258" s="33">
        <f t="shared" si="64"/>
        <v>284.38020999899373</v>
      </c>
      <c r="AB258" s="33">
        <f t="shared" si="64"/>
        <v>286.6301875623862</v>
      </c>
      <c r="AC258" s="33">
        <f t="shared" si="64"/>
        <v>294.03157359397636</v>
      </c>
      <c r="AD258" s="33">
        <f t="shared" si="64"/>
        <v>298.64398878598922</v>
      </c>
      <c r="AE258" s="33">
        <f t="shared" si="64"/>
        <v>307.13243621473492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56.150883270647157</v>
      </c>
      <c r="D259" s="94">
        <f>+'CO2'!D259+'abs CO2'!D259+'CH4'!D259*PCG!$C$5+N2O!D259*PCG!$C$6+HFC!D259+PFC!D259+'SF6'!D259</f>
        <v>53.696610224647877</v>
      </c>
      <c r="E259" s="94">
        <f>+'CO2'!E259+'abs CO2'!E259+'CH4'!E259*PCG!$C$5+N2O!E259*PCG!$C$6+HFC!E259+PFC!E259+'SF6'!E259</f>
        <v>59.296445015875527</v>
      </c>
      <c r="F259" s="94">
        <f>+'CO2'!F259+'abs CO2'!F259+'CH4'!F259*PCG!$C$5+N2O!F259*PCG!$C$6+HFC!F259+PFC!F259+'SF6'!F259</f>
        <v>66.512964897446622</v>
      </c>
      <c r="G259" s="94">
        <f>+'CO2'!G259+'abs CO2'!G259+'CH4'!G259*PCG!$C$5+N2O!G259*PCG!$C$6+HFC!G259+PFC!G259+'SF6'!G259</f>
        <v>66.586891161444569</v>
      </c>
      <c r="H259" s="94">
        <f>+'CO2'!H259+'abs CO2'!H259+'CH4'!H259*PCG!$C$5+N2O!H259*PCG!$C$6+HFC!H259+PFC!H259+'SF6'!H259</f>
        <v>73.307699468817844</v>
      </c>
      <c r="I259" s="94">
        <f>+'CO2'!I259+'abs CO2'!I259+'CH4'!I259*PCG!$C$5+N2O!I259*PCG!$C$6+HFC!I259+PFC!I259+'SF6'!I259</f>
        <v>76.262278433678986</v>
      </c>
      <c r="J259" s="94">
        <f>+'CO2'!J259+'abs CO2'!J259+'CH4'!J259*PCG!$C$5+N2O!J259*PCG!$C$6+HFC!J259+PFC!J259+'SF6'!J259</f>
        <v>75.135992672790977</v>
      </c>
      <c r="K259" s="94">
        <f>+'CO2'!K259+'abs CO2'!K259+'CH4'!K259*PCG!$C$5+N2O!K259*PCG!$C$6+HFC!K259+PFC!K259+'SF6'!K259</f>
        <v>72.933128233895474</v>
      </c>
      <c r="L259" s="94">
        <f>+'CO2'!L259+'abs CO2'!L259+'CH4'!L259*PCG!$C$5+N2O!L259*PCG!$C$6+HFC!L259+PFC!L259+'SF6'!L259</f>
        <v>79.821046565780023</v>
      </c>
      <c r="M259" s="94">
        <f>+'CO2'!M259+'abs CO2'!M259+'CH4'!M259*PCG!$C$5+N2O!M259*PCG!$C$6+HFC!M259+PFC!M259+'SF6'!M259</f>
        <v>68.707913308939965</v>
      </c>
      <c r="N259" s="94">
        <f>+'CO2'!N259+'abs CO2'!N259+'CH4'!N259*PCG!$C$5+N2O!N259*PCG!$C$6+HFC!N259+PFC!N259+'SF6'!N259</f>
        <v>73.812400133219612</v>
      </c>
      <c r="O259" s="94">
        <f>+'CO2'!O259+'abs CO2'!O259+'CH4'!O259*PCG!$C$5+N2O!O259*PCG!$C$6+HFC!O259+PFC!O259+'SF6'!O259</f>
        <v>80.836756757557978</v>
      </c>
      <c r="P259" s="94">
        <f>+'CO2'!P259+'abs CO2'!P259+'CH4'!P259*PCG!$C$5+N2O!P259*PCG!$C$6+HFC!P259+PFC!P259+'SF6'!P259</f>
        <v>69.195858348365704</v>
      </c>
      <c r="Q259" s="94">
        <f>+'CO2'!Q259+'abs CO2'!Q259+'CH4'!Q259*PCG!$C$5+N2O!Q259*PCG!$C$6+HFC!Q259+PFC!Q259+'SF6'!Q259</f>
        <v>89.360205867971132</v>
      </c>
      <c r="R259" s="94">
        <f>+'CO2'!R259+'abs CO2'!R259+'CH4'!R259*PCG!$C$5+N2O!R259*PCG!$C$6+HFC!R259+PFC!R259+'SF6'!R259</f>
        <v>76.174443422435601</v>
      </c>
      <c r="S259" s="94">
        <f>+'CO2'!S259+'abs CO2'!S259+'CH4'!S259*PCG!$C$5+N2O!S259*PCG!$C$6+HFC!S259+PFC!S259+'SF6'!S259</f>
        <v>82.548224787463894</v>
      </c>
      <c r="T259" s="94">
        <f>+'CO2'!T259+'abs CO2'!T259+'CH4'!T259*PCG!$C$5+N2O!T259*PCG!$C$6+HFC!T259+PFC!T259+'SF6'!T259</f>
        <v>95.917152836290214</v>
      </c>
      <c r="U259" s="94">
        <f>+'CO2'!U259+'abs CO2'!U259+'CH4'!U259*PCG!$C$5+N2O!U259*PCG!$C$6+HFC!U259+PFC!U259+'SF6'!U259</f>
        <v>106.90908205943406</v>
      </c>
      <c r="V259" s="94">
        <f>+'CO2'!V259+'abs CO2'!V259+'CH4'!V259*PCG!$C$5+N2O!V259*PCG!$C$6+HFC!V259+PFC!V259+'SF6'!V259</f>
        <v>112.790881266046</v>
      </c>
      <c r="W259" s="94">
        <f>+'CO2'!W259+'abs CO2'!W259+'CH4'!W259*PCG!$C$5+N2O!W259*PCG!$C$6+HFC!W259+PFC!W259+'SF6'!W259</f>
        <v>112.37024194625938</v>
      </c>
      <c r="X259" s="94">
        <f>+'CO2'!X259+'abs CO2'!X259+'CH4'!X259*PCG!$C$5+N2O!X259*PCG!$C$6+HFC!X259+PFC!X259+'SF6'!X259</f>
        <v>90.207286575781211</v>
      </c>
      <c r="Y259" s="94">
        <f>+'CO2'!Y259+'abs CO2'!Y259+'CH4'!Y259*PCG!$C$5+N2O!Y259*PCG!$C$6+HFC!Y259+PFC!Y259+'SF6'!Y259</f>
        <v>71.681580178915453</v>
      </c>
      <c r="Z259" s="94">
        <f>+'CO2'!Z259+'abs CO2'!Z259+'CH4'!Z259*PCG!$C$5+N2O!Z259*PCG!$C$6+HFC!Z259+PFC!Z259+'SF6'!Z259</f>
        <v>74.907098310662107</v>
      </c>
      <c r="AA259" s="94">
        <f>+'CO2'!AA259+'abs CO2'!AA259+'CH4'!AA259*PCG!$C$5+N2O!AA259*PCG!$C$6+HFC!AA259+PFC!AA259+'SF6'!AA259</f>
        <v>82.544350018691858</v>
      </c>
      <c r="AB259" s="94">
        <f>+'CO2'!AB259+'abs CO2'!AB259+'CH4'!AB259*PCG!$C$5+N2O!AB259*PCG!$C$6+HFC!AB259+PFC!AB259+'SF6'!AB259</f>
        <v>84.873180019768881</v>
      </c>
      <c r="AC259" s="94">
        <f>+'CO2'!AC259+'abs CO2'!AC259+'CH4'!AC259*PCG!$C$5+N2O!AC259*PCG!$C$6+HFC!AC259+PFC!AC259+'SF6'!AC259</f>
        <v>89.773101556546308</v>
      </c>
      <c r="AD259" s="94">
        <f>+'CO2'!AD259+'abs CO2'!AD259+'CH4'!AD259*PCG!$C$5+N2O!AD259*PCG!$C$6+HFC!AD259+PFC!AD259+'SF6'!AD259</f>
        <v>94.673023093323721</v>
      </c>
      <c r="AE259" s="94">
        <f>+'CO2'!AE259+'abs CO2'!AE259+'CH4'!AE259*PCG!$C$5+N2O!AE259*PCG!$C$6+HFC!AE259+PFC!AE259+'SF6'!AE259</f>
        <v>99.572944630101134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41.589977354550577</v>
      </c>
      <c r="D260" s="33">
        <f t="shared" si="65"/>
        <v>43.468272600169222</v>
      </c>
      <c r="E260" s="33">
        <f t="shared" si="65"/>
        <v>45.637741981690247</v>
      </c>
      <c r="F260" s="33">
        <f t="shared" si="65"/>
        <v>47.547205298171761</v>
      </c>
      <c r="G260" s="33">
        <f t="shared" si="65"/>
        <v>49.6384049816456</v>
      </c>
      <c r="H260" s="33">
        <f t="shared" si="65"/>
        <v>53.338143961199705</v>
      </c>
      <c r="I260" s="33">
        <f t="shared" si="65"/>
        <v>56.328739103324153</v>
      </c>
      <c r="J260" s="33">
        <f t="shared" si="65"/>
        <v>60.821712174380842</v>
      </c>
      <c r="K260" s="33">
        <f t="shared" si="65"/>
        <v>63.161298677281046</v>
      </c>
      <c r="L260" s="33">
        <f t="shared" si="65"/>
        <v>67.293758714115626</v>
      </c>
      <c r="M260" s="33">
        <f t="shared" si="65"/>
        <v>69.33233053767141</v>
      </c>
      <c r="N260" s="33">
        <f t="shared" si="65"/>
        <v>89.505291289994844</v>
      </c>
      <c r="O260" s="33">
        <f t="shared" si="65"/>
        <v>95.290011628052454</v>
      </c>
      <c r="P260" s="33">
        <f t="shared" si="65"/>
        <v>97.336948146481021</v>
      </c>
      <c r="Q260" s="33">
        <f t="shared" si="65"/>
        <v>102.49470311247345</v>
      </c>
      <c r="R260" s="33">
        <f t="shared" si="65"/>
        <v>109.87676599379434</v>
      </c>
      <c r="S260" s="33">
        <f t="shared" si="65"/>
        <v>119.87896391844764</v>
      </c>
      <c r="T260" s="33">
        <f t="shared" si="65"/>
        <v>126.62539257421992</v>
      </c>
      <c r="U260" s="33">
        <f t="shared" si="65"/>
        <v>124.85149506378841</v>
      </c>
      <c r="V260" s="33">
        <f t="shared" si="65"/>
        <v>123.01503068391496</v>
      </c>
      <c r="W260" s="33">
        <f t="shared" si="65"/>
        <v>123.03062390312898</v>
      </c>
      <c r="X260" s="33">
        <f t="shared" si="65"/>
        <v>121.01744231323266</v>
      </c>
      <c r="Y260" s="33">
        <f t="shared" si="65"/>
        <v>128.28837053455598</v>
      </c>
      <c r="Z260" s="33">
        <f t="shared" si="65"/>
        <v>124.56249067163262</v>
      </c>
      <c r="AA260" s="33">
        <f t="shared" si="65"/>
        <v>120.37407751993398</v>
      </c>
      <c r="AB260" s="33">
        <f t="shared" si="65"/>
        <v>125.11764793759504</v>
      </c>
      <c r="AC260" s="33">
        <f t="shared" si="65"/>
        <v>127.4816025351714</v>
      </c>
      <c r="AD260" s="33">
        <f t="shared" si="65"/>
        <v>127.99510944889664</v>
      </c>
      <c r="AE260" s="33">
        <f t="shared" si="65"/>
        <v>131.46287755043122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41.589977354550577</v>
      </c>
      <c r="D261" s="94">
        <f>+'CO2'!D261+'abs CO2'!D261+'CH4'!D261*PCG!$C$5+N2O!D261*PCG!$C$6+HFC!D261+PFC!D261+'SF6'!D261</f>
        <v>43.468272600169222</v>
      </c>
      <c r="E261" s="94">
        <f>+'CO2'!E261+'abs CO2'!E261+'CH4'!E261*PCG!$C$5+N2O!E261*PCG!$C$6+HFC!E261+PFC!E261+'SF6'!E261</f>
        <v>45.637741981690247</v>
      </c>
      <c r="F261" s="94">
        <f>+'CO2'!F261+'abs CO2'!F261+'CH4'!F261*PCG!$C$5+N2O!F261*PCG!$C$6+HFC!F261+PFC!F261+'SF6'!F261</f>
        <v>47.547205298171761</v>
      </c>
      <c r="G261" s="94">
        <f>+'CO2'!G261+'abs CO2'!G261+'CH4'!G261*PCG!$C$5+N2O!G261*PCG!$C$6+HFC!G261+PFC!G261+'SF6'!G261</f>
        <v>49.6384049816456</v>
      </c>
      <c r="H261" s="94">
        <f>+'CO2'!H261+'abs CO2'!H261+'CH4'!H261*PCG!$C$5+N2O!H261*PCG!$C$6+HFC!H261+PFC!H261+'SF6'!H261</f>
        <v>53.338143961199705</v>
      </c>
      <c r="I261" s="94">
        <f>+'CO2'!I261+'abs CO2'!I261+'CH4'!I261*PCG!$C$5+N2O!I261*PCG!$C$6+HFC!I261+PFC!I261+'SF6'!I261</f>
        <v>56.328739103324153</v>
      </c>
      <c r="J261" s="94">
        <f>+'CO2'!J261+'abs CO2'!J261+'CH4'!J261*PCG!$C$5+N2O!J261*PCG!$C$6+HFC!J261+PFC!J261+'SF6'!J261</f>
        <v>60.821712174380842</v>
      </c>
      <c r="K261" s="94">
        <f>+'CO2'!K261+'abs CO2'!K261+'CH4'!K261*PCG!$C$5+N2O!K261*PCG!$C$6+HFC!K261+PFC!K261+'SF6'!K261</f>
        <v>63.161298677281046</v>
      </c>
      <c r="L261" s="94">
        <f>+'CO2'!L261+'abs CO2'!L261+'CH4'!L261*PCG!$C$5+N2O!L261*PCG!$C$6+HFC!L261+PFC!L261+'SF6'!L261</f>
        <v>67.293758714115626</v>
      </c>
      <c r="M261" s="94">
        <f>+'CO2'!M261+'abs CO2'!M261+'CH4'!M261*PCG!$C$5+N2O!M261*PCG!$C$6+HFC!M261+PFC!M261+'SF6'!M261</f>
        <v>69.33233053767141</v>
      </c>
      <c r="N261" s="94">
        <f>+'CO2'!N261+'abs CO2'!N261+'CH4'!N261*PCG!$C$5+N2O!N261*PCG!$C$6+HFC!N261+PFC!N261+'SF6'!N261</f>
        <v>89.505291289994844</v>
      </c>
      <c r="O261" s="94">
        <f>+'CO2'!O261+'abs CO2'!O261+'CH4'!O261*PCG!$C$5+N2O!O261*PCG!$C$6+HFC!O261+PFC!O261+'SF6'!O261</f>
        <v>95.290011628052454</v>
      </c>
      <c r="P261" s="94">
        <f>+'CO2'!P261+'abs CO2'!P261+'CH4'!P261*PCG!$C$5+N2O!P261*PCG!$C$6+HFC!P261+PFC!P261+'SF6'!P261</f>
        <v>97.336948146481021</v>
      </c>
      <c r="Q261" s="94">
        <f>+'CO2'!Q261+'abs CO2'!Q261+'CH4'!Q261*PCG!$C$5+N2O!Q261*PCG!$C$6+HFC!Q261+PFC!Q261+'SF6'!Q261</f>
        <v>102.49470311247345</v>
      </c>
      <c r="R261" s="94">
        <f>+'CO2'!R261+'abs CO2'!R261+'CH4'!R261*PCG!$C$5+N2O!R261*PCG!$C$6+HFC!R261+PFC!R261+'SF6'!R261</f>
        <v>109.87676599379434</v>
      </c>
      <c r="S261" s="94">
        <f>+'CO2'!S261+'abs CO2'!S261+'CH4'!S261*PCG!$C$5+N2O!S261*PCG!$C$6+HFC!S261+PFC!S261+'SF6'!S261</f>
        <v>119.87896391844764</v>
      </c>
      <c r="T261" s="94">
        <f>+'CO2'!T261+'abs CO2'!T261+'CH4'!T261*PCG!$C$5+N2O!T261*PCG!$C$6+HFC!T261+PFC!T261+'SF6'!T261</f>
        <v>126.62539257421992</v>
      </c>
      <c r="U261" s="94">
        <f>+'CO2'!U261+'abs CO2'!U261+'CH4'!U261*PCG!$C$5+N2O!U261*PCG!$C$6+HFC!U261+PFC!U261+'SF6'!U261</f>
        <v>124.85149506378841</v>
      </c>
      <c r="V261" s="94">
        <f>+'CO2'!V261+'abs CO2'!V261+'CH4'!V261*PCG!$C$5+N2O!V261*PCG!$C$6+HFC!V261+PFC!V261+'SF6'!V261</f>
        <v>123.01503068391496</v>
      </c>
      <c r="W261" s="94">
        <f>+'CO2'!W261+'abs CO2'!W261+'CH4'!W261*PCG!$C$5+N2O!W261*PCG!$C$6+HFC!W261+PFC!W261+'SF6'!W261</f>
        <v>123.03062390312898</v>
      </c>
      <c r="X261" s="94">
        <f>+'CO2'!X261+'abs CO2'!X261+'CH4'!X261*PCG!$C$5+N2O!X261*PCG!$C$6+HFC!X261+PFC!X261+'SF6'!X261</f>
        <v>121.01744231323266</v>
      </c>
      <c r="Y261" s="94">
        <f>+'CO2'!Y261+'abs CO2'!Y261+'CH4'!Y261*PCG!$C$5+N2O!Y261*PCG!$C$6+HFC!Y261+PFC!Y261+'SF6'!Y261</f>
        <v>128.28837053455598</v>
      </c>
      <c r="Z261" s="94">
        <f>+'CO2'!Z261+'abs CO2'!Z261+'CH4'!Z261*PCG!$C$5+N2O!Z261*PCG!$C$6+HFC!Z261+PFC!Z261+'SF6'!Z261</f>
        <v>124.56249067163262</v>
      </c>
      <c r="AA261" s="94">
        <f>+'CO2'!AA261+'abs CO2'!AA261+'CH4'!AA261*PCG!$C$5+N2O!AA261*PCG!$C$6+HFC!AA261+PFC!AA261+'SF6'!AA261</f>
        <v>120.37407751993398</v>
      </c>
      <c r="AB261" s="94">
        <f>+'CO2'!AB261+'abs CO2'!AB261+'CH4'!AB261*PCG!$C$5+N2O!AB261*PCG!$C$6+HFC!AB261+PFC!AB261+'SF6'!AB261</f>
        <v>125.11764793759504</v>
      </c>
      <c r="AC261" s="94">
        <f>+'CO2'!AC261+'abs CO2'!AC261+'CH4'!AC261*PCG!$C$5+N2O!AC261*PCG!$C$6+HFC!AC261+PFC!AC261+'SF6'!AC261</f>
        <v>127.4816025351714</v>
      </c>
      <c r="AD261" s="94">
        <f>+'CO2'!AD261+'abs CO2'!AD261+'CH4'!AD261*PCG!$C$5+N2O!AD261*PCG!$C$6+HFC!AD261+PFC!AD261+'SF6'!AD261</f>
        <v>127.99510944889664</v>
      </c>
      <c r="AE261" s="94">
        <f>+'CO2'!AE261+'abs CO2'!AE261+'CH4'!AE261*PCG!$C$5+N2O!AE261*PCG!$C$6+HFC!AE261+PFC!AE261+'SF6'!AE261</f>
        <v>131.46287755043122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90.310549817509511</v>
      </c>
      <c r="D264" s="94">
        <f>+'CO2'!D264+'abs CO2'!D264+'CH4'!D264*PCG!$C$5+N2O!D264*PCG!$C$6+HFC!D264+PFC!D264+'SF6'!D264</f>
        <v>92.360071450453063</v>
      </c>
      <c r="E264" s="94">
        <f>+'CO2'!E264+'abs CO2'!E264+'CH4'!E264*PCG!$C$5+N2O!E264*PCG!$C$6+HFC!E264+PFC!E264+'SF6'!E264</f>
        <v>95.515828471034553</v>
      </c>
      <c r="F264" s="94">
        <f>+'CO2'!F264+'abs CO2'!F264+'CH4'!F264*PCG!$C$5+N2O!F264*PCG!$C$6+HFC!F264+PFC!F264+'SF6'!F264</f>
        <v>100.10816341834251</v>
      </c>
      <c r="G264" s="94">
        <f>+'CO2'!G264+'abs CO2'!G264+'CH4'!G264*PCG!$C$5+N2O!G264*PCG!$C$6+HFC!G264+PFC!G264+'SF6'!G264</f>
        <v>105.09848133492002</v>
      </c>
      <c r="H264" s="94">
        <f>+'CO2'!H264+'abs CO2'!H264+'CH4'!H264*PCG!$C$5+N2O!H264*PCG!$C$6+HFC!H264+PFC!H264+'SF6'!H264</f>
        <v>104.14780691168463</v>
      </c>
      <c r="I264" s="94">
        <f>+'CO2'!I264+'abs CO2'!I264+'CH4'!I264*PCG!$C$5+N2O!I264*PCG!$C$6+HFC!I264+PFC!I264+'SF6'!I264</f>
        <v>107.20201363906102</v>
      </c>
      <c r="J264" s="94">
        <f>+'CO2'!J264+'abs CO2'!J264+'CH4'!J264*PCG!$C$5+N2O!J264*PCG!$C$6+HFC!J264+PFC!J264+'SF6'!J264</f>
        <v>117.76657361584222</v>
      </c>
      <c r="K264" s="94">
        <f>+'CO2'!K264+'abs CO2'!K264+'CH4'!K264*PCG!$C$5+N2O!K264*PCG!$C$6+HFC!K264+PFC!K264+'SF6'!K264</f>
        <v>113.83439501569205</v>
      </c>
      <c r="L264" s="94">
        <f>+'CO2'!L264+'abs CO2'!L264+'CH4'!L264*PCG!$C$5+N2O!L264*PCG!$C$6+HFC!L264+PFC!L264+'SF6'!L264</f>
        <v>112.25082248891475</v>
      </c>
      <c r="M264" s="94">
        <f>+'CO2'!M264+'abs CO2'!M264+'CH4'!M264*PCG!$C$5+N2O!M264*PCG!$C$6+HFC!M264+PFC!M264+'SF6'!M264</f>
        <v>110.55071641257797</v>
      </c>
      <c r="N264" s="94">
        <f>+'CO2'!N264+'abs CO2'!N264+'CH4'!N264*PCG!$C$5+N2O!N264*PCG!$C$6+HFC!N264+PFC!N264+'SF6'!N264</f>
        <v>86.897083783872986</v>
      </c>
      <c r="O264" s="94">
        <f>+'CO2'!O264+'abs CO2'!O264+'CH4'!O264*PCG!$C$5+N2O!O264*PCG!$C$6+HFC!O264+PFC!O264+'SF6'!O264</f>
        <v>84.588856316337981</v>
      </c>
      <c r="P264" s="94">
        <f>+'CO2'!P264+'abs CO2'!P264+'CH4'!P264*PCG!$C$5+N2O!P264*PCG!$C$6+HFC!P264+PFC!P264+'SF6'!P264</f>
        <v>81.686055560734289</v>
      </c>
      <c r="Q264" s="94">
        <f>+'CO2'!Q264+'abs CO2'!Q264+'CH4'!Q264*PCG!$C$5+N2O!Q264*PCG!$C$6+HFC!Q264+PFC!Q264+'SF6'!Q264</f>
        <v>79.295038348862448</v>
      </c>
      <c r="R264" s="94">
        <f>+'CO2'!R264+'abs CO2'!R264+'CH4'!R264*PCG!$C$5+N2O!R264*PCG!$C$6+HFC!R264+PFC!R264+'SF6'!R264</f>
        <v>76.888020044317813</v>
      </c>
      <c r="S264" s="94">
        <f>+'CO2'!S264+'abs CO2'!S264+'CH4'!S264*PCG!$C$5+N2O!S264*PCG!$C$6+HFC!S264+PFC!S264+'SF6'!S264</f>
        <v>71.89591690387536</v>
      </c>
      <c r="T264" s="94">
        <f>+'CO2'!T264+'abs CO2'!T264+'CH4'!T264*PCG!$C$5+N2O!T264*PCG!$C$6+HFC!T264+PFC!T264+'SF6'!T264</f>
        <v>67.184041417467654</v>
      </c>
      <c r="U264" s="94">
        <f>+'CO2'!U264+'abs CO2'!U264+'CH4'!U264*PCG!$C$5+N2O!U264*PCG!$C$6+HFC!U264+PFC!U264+'SF6'!U264</f>
        <v>63.826844731788213</v>
      </c>
      <c r="V264" s="94">
        <f>+'CO2'!V264+'abs CO2'!V264+'CH4'!V264*PCG!$C$5+N2O!V264*PCG!$C$6+HFC!V264+PFC!V264+'SF6'!V264</f>
        <v>60.464072590859189</v>
      </c>
      <c r="W264" s="94">
        <f>+'CO2'!W264+'abs CO2'!W264+'CH4'!W264*PCG!$C$5+N2O!W264*PCG!$C$6+HFC!W264+PFC!W264+'SF6'!W264</f>
        <v>57.19974045069943</v>
      </c>
      <c r="X264" s="94">
        <f>+'CO2'!X264+'abs CO2'!X264+'CH4'!X264*PCG!$C$5+N2O!X264*PCG!$C$6+HFC!X264+PFC!X264+'SF6'!X264</f>
        <v>53.582835839597983</v>
      </c>
      <c r="Y264" s="94">
        <f>+'CO2'!Y264+'abs CO2'!Y264+'CH4'!Y264*PCG!$C$5+N2O!Y264*PCG!$C$6+HFC!Y264+PFC!Y264+'SF6'!Y264</f>
        <v>55.295509814809328</v>
      </c>
      <c r="Z264" s="94">
        <f>+'CO2'!Z264+'abs CO2'!Z264+'CH4'!Z264*PCG!$C$5+N2O!Z264*PCG!$C$6+HFC!Z264+PFC!Z264+'SF6'!Z264</f>
        <v>56.325502914278296</v>
      </c>
      <c r="AA264" s="94">
        <f>+'CO2'!AA264+'abs CO2'!AA264+'CH4'!AA264*PCG!$C$5+N2O!AA264*PCG!$C$6+HFC!AA264+PFC!AA264+'SF6'!AA264</f>
        <v>51.54088026346524</v>
      </c>
      <c r="AB264" s="94">
        <f>+'CO2'!AB264+'abs CO2'!AB264+'CH4'!AB264*PCG!$C$5+N2O!AB264*PCG!$C$6+HFC!AB264+PFC!AB264+'SF6'!AB264</f>
        <v>47.095350742154942</v>
      </c>
      <c r="AC264" s="94">
        <f>+'CO2'!AC264+'abs CO2'!AC264+'CH4'!AC264*PCG!$C$5+N2O!AC264*PCG!$C$6+HFC!AC264+PFC!AC264+'SF6'!AC264</f>
        <v>46.585149162756771</v>
      </c>
      <c r="AD264" s="94">
        <f>+'CO2'!AD264+'abs CO2'!AD264+'CH4'!AD264*PCG!$C$5+N2O!AD264*PCG!$C$6+HFC!AD264+PFC!AD264+'SF6'!AD264</f>
        <v>46.445022683520165</v>
      </c>
      <c r="AE264" s="94">
        <f>+'CO2'!AE264+'abs CO2'!AE264+'CH4'!AE264*PCG!$C$5+N2O!AE264*PCG!$C$6+HFC!AE264+PFC!AE264+'SF6'!AE264</f>
        <v>46.400168987186412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37.78111689330666</v>
      </c>
      <c r="D265" s="94">
        <f>+'CO2'!D265+'abs CO2'!D265+'CH4'!D265*PCG!$C$5+N2O!D265*PCG!$C$6+HFC!D265+PFC!D265+'SF6'!D265</f>
        <v>43.819898062143515</v>
      </c>
      <c r="E265" s="94">
        <f>+'CO2'!E265+'abs CO2'!E265+'CH4'!E265*PCG!$C$5+N2O!E265*PCG!$C$6+HFC!E265+PFC!E265+'SF6'!E265</f>
        <v>40.885533915157609</v>
      </c>
      <c r="F265" s="94">
        <f>+'CO2'!F265+'abs CO2'!F265+'CH4'!F265*PCG!$C$5+N2O!F265*PCG!$C$6+HFC!F265+PFC!F265+'SF6'!F265</f>
        <v>39.308355838801148</v>
      </c>
      <c r="G265" s="94">
        <f>+'CO2'!G265+'abs CO2'!G265+'CH4'!G265*PCG!$C$5+N2O!G265*PCG!$C$6+HFC!G265+PFC!G265+'SF6'!G265</f>
        <v>43.227832145423271</v>
      </c>
      <c r="H265" s="94">
        <f>+'CO2'!H265+'abs CO2'!H265+'CH4'!H265*PCG!$C$5+N2O!H265*PCG!$C$6+HFC!H265+PFC!H265+'SF6'!H265</f>
        <v>44.272517159121442</v>
      </c>
      <c r="I265" s="94">
        <f>+'CO2'!I265+'abs CO2'!I265+'CH4'!I265*PCG!$C$5+N2O!I265*PCG!$C$6+HFC!I265+PFC!I265+'SF6'!I265</f>
        <v>40.364806641242097</v>
      </c>
      <c r="J265" s="94">
        <f>+'CO2'!J265+'abs CO2'!J265+'CH4'!J265*PCG!$C$5+N2O!J265*PCG!$C$6+HFC!J265+PFC!J265+'SF6'!J265</f>
        <v>36.40769073827142</v>
      </c>
      <c r="K265" s="94">
        <f>+'CO2'!K265+'abs CO2'!K265+'CH4'!K265*PCG!$C$5+N2O!K265*PCG!$C$6+HFC!K265+PFC!K265+'SF6'!K265</f>
        <v>36.459096696556593</v>
      </c>
      <c r="L265" s="94">
        <f>+'CO2'!L265+'abs CO2'!L265+'CH4'!L265*PCG!$C$5+N2O!L265*PCG!$C$6+HFC!L265+PFC!L265+'SF6'!L265</f>
        <v>35.45841001363214</v>
      </c>
      <c r="M265" s="94">
        <f>+'CO2'!M265+'abs CO2'!M265+'CH4'!M265*PCG!$C$5+N2O!M265*PCG!$C$6+HFC!M265+PFC!M265+'SF6'!M265</f>
        <v>34.667414355351333</v>
      </c>
      <c r="N265" s="94">
        <f>+'CO2'!N265+'abs CO2'!N265+'CH4'!N265*PCG!$C$5+N2O!N265*PCG!$C$6+HFC!N265+PFC!N265+'SF6'!N265</f>
        <v>35.04026248184875</v>
      </c>
      <c r="O265" s="94">
        <f>+'CO2'!O265+'abs CO2'!O265+'CH4'!O265*PCG!$C$5+N2O!O265*PCG!$C$6+HFC!O265+PFC!O265+'SF6'!O265</f>
        <v>34.357544523868121</v>
      </c>
      <c r="P265" s="94">
        <f>+'CO2'!P265+'abs CO2'!P265+'CH4'!P265*PCG!$C$5+N2O!P265*PCG!$C$6+HFC!P265+PFC!P265+'SF6'!P265</f>
        <v>34.546179030336226</v>
      </c>
      <c r="Q265" s="94">
        <f>+'CO2'!Q265+'abs CO2'!Q265+'CH4'!Q265*PCG!$C$5+N2O!Q265*PCG!$C$6+HFC!Q265+PFC!Q265+'SF6'!Q265</f>
        <v>34.522266530739643</v>
      </c>
      <c r="R265" s="94">
        <f>+'CO2'!R265+'abs CO2'!R265+'CH4'!R265*PCG!$C$5+N2O!R265*PCG!$C$6+HFC!R265+PFC!R265+'SF6'!R265</f>
        <v>34.857862202608381</v>
      </c>
      <c r="S265" s="94">
        <f>+'CO2'!S265+'abs CO2'!S265+'CH4'!S265*PCG!$C$5+N2O!S265*PCG!$C$6+HFC!S265+PFC!S265+'SF6'!S265</f>
        <v>33.04843150986099</v>
      </c>
      <c r="T265" s="94">
        <f>+'CO2'!T265+'abs CO2'!T265+'CH4'!T265*PCG!$C$5+N2O!T265*PCG!$C$6+HFC!T265+PFC!T265+'SF6'!T265</f>
        <v>32.337310665790973</v>
      </c>
      <c r="U265" s="94">
        <f>+'CO2'!U265+'abs CO2'!U265+'CH4'!U265*PCG!$C$5+N2O!U265*PCG!$C$6+HFC!U265+PFC!U265+'SF6'!U265</f>
        <v>33.203249591161267</v>
      </c>
      <c r="V265" s="94">
        <f>+'CO2'!V265+'abs CO2'!V265+'CH4'!V265*PCG!$C$5+N2O!V265*PCG!$C$6+HFC!V265+PFC!V265+'SF6'!V265</f>
        <v>33.562230756595426</v>
      </c>
      <c r="W265" s="94">
        <f>+'CO2'!W265+'abs CO2'!W265+'CH4'!W265*PCG!$C$5+N2O!W265*PCG!$C$6+HFC!W265+PFC!W265+'SF6'!W265</f>
        <v>34.183289333668178</v>
      </c>
      <c r="X265" s="94">
        <f>+'CO2'!X265+'abs CO2'!X265+'CH4'!X265*PCG!$C$5+N2O!X265*PCG!$C$6+HFC!X265+PFC!X265+'SF6'!X265</f>
        <v>32.446072921874787</v>
      </c>
      <c r="Y265" s="94">
        <f>+'CO2'!Y265+'abs CO2'!Y265+'CH4'!Y265*PCG!$C$5+N2O!Y265*PCG!$C$6+HFC!Y265+PFC!Y265+'SF6'!Y265</f>
        <v>33.724316142906098</v>
      </c>
      <c r="Z265" s="94">
        <f>+'CO2'!Z265+'abs CO2'!Z265+'CH4'!Z265*PCG!$C$5+N2O!Z265*PCG!$C$6+HFC!Z265+PFC!Z265+'SF6'!Z265</f>
        <v>33.321199582308104</v>
      </c>
      <c r="AA265" s="94">
        <f>+'CO2'!AA265+'abs CO2'!AA265+'CH4'!AA265*PCG!$C$5+N2O!AA265*PCG!$C$6+HFC!AA265+PFC!AA265+'SF6'!AA265</f>
        <v>29.920902196902659</v>
      </c>
      <c r="AB265" s="94">
        <f>+'CO2'!AB265+'abs CO2'!AB265+'CH4'!AB265*PCG!$C$5+N2O!AB265*PCG!$C$6+HFC!AB265+PFC!AB265+'SF6'!AB265</f>
        <v>29.544008862867301</v>
      </c>
      <c r="AC265" s="94">
        <f>+'CO2'!AC265+'abs CO2'!AC265+'CH4'!AC265*PCG!$C$5+N2O!AC265*PCG!$C$6+HFC!AC265+PFC!AC265+'SF6'!AC265</f>
        <v>30.191720339501916</v>
      </c>
      <c r="AD265" s="94">
        <f>+'CO2'!AD265+'abs CO2'!AD265+'CH4'!AD265*PCG!$C$5+N2O!AD265*PCG!$C$6+HFC!AD265+PFC!AD265+'SF6'!AD265</f>
        <v>29.530833560248706</v>
      </c>
      <c r="AE265" s="94">
        <f>+'CO2'!AE265+'abs CO2'!AE265+'CH4'!AE265*PCG!$C$5+N2O!AE265*PCG!$C$6+HFC!AE265+PFC!AE265+'SF6'!AE265</f>
        <v>29.696445047016116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24.89699894303601</v>
      </c>
      <c r="D269" s="33">
        <f t="shared" si="66"/>
        <v>25.173591137149021</v>
      </c>
      <c r="E269" s="33">
        <f t="shared" si="66"/>
        <v>26.426079984720054</v>
      </c>
      <c r="F269" s="33">
        <f t="shared" si="66"/>
        <v>27.974156404168255</v>
      </c>
      <c r="G269" s="33">
        <f t="shared" si="66"/>
        <v>28.909573901179257</v>
      </c>
      <c r="H269" s="33">
        <f t="shared" si="66"/>
        <v>30.135427168646409</v>
      </c>
      <c r="I269" s="33">
        <f t="shared" si="66"/>
        <v>31.283053684976494</v>
      </c>
      <c r="J269" s="33">
        <f t="shared" si="66"/>
        <v>33.321429685371918</v>
      </c>
      <c r="K269" s="33">
        <f t="shared" si="66"/>
        <v>33.141347380788304</v>
      </c>
      <c r="L269" s="33">
        <f t="shared" si="66"/>
        <v>34.463778667406864</v>
      </c>
      <c r="M269" s="33">
        <f t="shared" si="66"/>
        <v>33.555673797541246</v>
      </c>
      <c r="N269" s="33">
        <f t="shared" si="66"/>
        <v>35.700856066304318</v>
      </c>
      <c r="O269" s="33">
        <f t="shared" si="66"/>
        <v>37.294917748337099</v>
      </c>
      <c r="P269" s="33">
        <f t="shared" si="66"/>
        <v>36.215439834284133</v>
      </c>
      <c r="Q269" s="33">
        <f t="shared" si="66"/>
        <v>38.989828556996891</v>
      </c>
      <c r="R269" s="33">
        <f t="shared" si="66"/>
        <v>38.872467756993963</v>
      </c>
      <c r="S269" s="33">
        <f t="shared" si="66"/>
        <v>40.97657986312413</v>
      </c>
      <c r="T269" s="33">
        <f t="shared" si="66"/>
        <v>43.157075549261364</v>
      </c>
      <c r="U269" s="33">
        <f t="shared" si="66"/>
        <v>43.542251601150788</v>
      </c>
      <c r="V269" s="33">
        <f t="shared" si="66"/>
        <v>43.403343731973663</v>
      </c>
      <c r="W269" s="33">
        <f t="shared" si="66"/>
        <v>43.014447530051122</v>
      </c>
      <c r="X269" s="33">
        <f t="shared" si="66"/>
        <v>39.96495947963863</v>
      </c>
      <c r="Y269" s="33">
        <f t="shared" si="66"/>
        <v>39.668976147462558</v>
      </c>
      <c r="Z269" s="33">
        <f t="shared" si="66"/>
        <v>39.280485563724184</v>
      </c>
      <c r="AA269" s="33">
        <f t="shared" si="66"/>
        <v>38.651018962300718</v>
      </c>
      <c r="AB269" s="33">
        <f t="shared" si="66"/>
        <v>39.311016217004202</v>
      </c>
      <c r="AC269" s="33">
        <f t="shared" si="66"/>
        <v>40.182888659613958</v>
      </c>
      <c r="AD269" s="33">
        <f t="shared" si="66"/>
        <v>40.721861250038678</v>
      </c>
      <c r="AE269" s="33">
        <f t="shared" si="66"/>
        <v>41.861213356315552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24.89699894303601</v>
      </c>
      <c r="D270" s="33">
        <f t="shared" si="67"/>
        <v>25.173591137149021</v>
      </c>
      <c r="E270" s="33">
        <f t="shared" si="67"/>
        <v>26.426079984720054</v>
      </c>
      <c r="F270" s="33">
        <f t="shared" si="67"/>
        <v>27.974156404168255</v>
      </c>
      <c r="G270" s="33">
        <f t="shared" si="67"/>
        <v>28.909573901179257</v>
      </c>
      <c r="H270" s="33">
        <f t="shared" si="67"/>
        <v>30.135427168646409</v>
      </c>
      <c r="I270" s="33">
        <f t="shared" si="67"/>
        <v>31.283053684976494</v>
      </c>
      <c r="J270" s="33">
        <f t="shared" si="67"/>
        <v>33.321429685371918</v>
      </c>
      <c r="K270" s="33">
        <f t="shared" si="67"/>
        <v>33.141347380788304</v>
      </c>
      <c r="L270" s="33">
        <f t="shared" si="67"/>
        <v>34.463778667406864</v>
      </c>
      <c r="M270" s="33">
        <f t="shared" si="67"/>
        <v>33.555673797541246</v>
      </c>
      <c r="N270" s="33">
        <f t="shared" si="67"/>
        <v>35.700856066304318</v>
      </c>
      <c r="O270" s="33">
        <f t="shared" si="67"/>
        <v>37.294917748337099</v>
      </c>
      <c r="P270" s="33">
        <f t="shared" si="67"/>
        <v>36.215439834284133</v>
      </c>
      <c r="Q270" s="33">
        <f t="shared" si="67"/>
        <v>38.989828556996891</v>
      </c>
      <c r="R270" s="33">
        <f t="shared" si="67"/>
        <v>38.872467756993963</v>
      </c>
      <c r="S270" s="33">
        <f t="shared" si="67"/>
        <v>40.97657986312413</v>
      </c>
      <c r="T270" s="33">
        <f t="shared" si="67"/>
        <v>43.157075549261364</v>
      </c>
      <c r="U270" s="33">
        <f t="shared" si="67"/>
        <v>43.542251601150788</v>
      </c>
      <c r="V270" s="33">
        <f t="shared" si="67"/>
        <v>43.403343731973663</v>
      </c>
      <c r="W270" s="33">
        <f t="shared" si="67"/>
        <v>43.014447530051122</v>
      </c>
      <c r="X270" s="33">
        <f t="shared" si="67"/>
        <v>39.96495947963863</v>
      </c>
      <c r="Y270" s="33">
        <f t="shared" si="67"/>
        <v>39.668976147462558</v>
      </c>
      <c r="Z270" s="33">
        <f t="shared" si="67"/>
        <v>39.280485563724184</v>
      </c>
      <c r="AA270" s="33">
        <f t="shared" si="67"/>
        <v>38.651018962300718</v>
      </c>
      <c r="AB270" s="33">
        <f t="shared" si="67"/>
        <v>39.311016217004202</v>
      </c>
      <c r="AC270" s="33">
        <f t="shared" si="67"/>
        <v>40.182888659613958</v>
      </c>
      <c r="AD270" s="33">
        <f t="shared" si="67"/>
        <v>40.721861250038678</v>
      </c>
      <c r="AE270" s="33">
        <f t="shared" si="67"/>
        <v>41.861213356315552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5.6150883270647167</v>
      </c>
      <c r="D271" s="94">
        <f>+'CO2'!D271+'abs CO2'!D271+'CH4'!D271*PCG!$C$5+N2O!D271*PCG!$C$6+HFC!D271+PFC!D271+'SF6'!D271</f>
        <v>5.3696610224647872</v>
      </c>
      <c r="E271" s="94">
        <f>+'CO2'!E271+'abs CO2'!E271+'CH4'!E271*PCG!$C$5+N2O!E271*PCG!$C$6+HFC!E271+PFC!E271+'SF6'!E271</f>
        <v>5.9296445015875543</v>
      </c>
      <c r="F271" s="94">
        <f>+'CO2'!F271+'abs CO2'!F271+'CH4'!F271*PCG!$C$5+N2O!F271*PCG!$C$6+HFC!F271+PFC!F271+'SF6'!F271</f>
        <v>6.6512964897446629</v>
      </c>
      <c r="G271" s="94">
        <f>+'CO2'!G271+'abs CO2'!G271+'CH4'!G271*PCG!$C$5+N2O!G271*PCG!$C$6+HFC!G271+PFC!G271+'SF6'!G271</f>
        <v>6.6586891161444557</v>
      </c>
      <c r="H271" s="94">
        <f>+'CO2'!H271+'abs CO2'!H271+'CH4'!H271*PCG!$C$5+N2O!H271*PCG!$C$6+HFC!H271+PFC!H271+'SF6'!H271</f>
        <v>7.3307699468817837</v>
      </c>
      <c r="I271" s="94">
        <f>+'CO2'!I271+'abs CO2'!I271+'CH4'!I271*PCG!$C$5+N2O!I271*PCG!$C$6+HFC!I271+PFC!I271+'SF6'!I271</f>
        <v>7.6262278433679</v>
      </c>
      <c r="J271" s="94">
        <f>+'CO2'!J271+'abs CO2'!J271+'CH4'!J271*PCG!$C$5+N2O!J271*PCG!$C$6+HFC!J271+PFC!J271+'SF6'!J271</f>
        <v>7.5135992672790994</v>
      </c>
      <c r="K271" s="94">
        <f>+'CO2'!K271+'abs CO2'!K271+'CH4'!K271*PCG!$C$5+N2O!K271*PCG!$C$6+HFC!K271+PFC!K271+'SF6'!K271</f>
        <v>7.2933128233895479</v>
      </c>
      <c r="L271" s="94">
        <f>+'CO2'!L271+'abs CO2'!L271+'CH4'!L271*PCG!$C$5+N2O!L271*PCG!$C$6+HFC!L271+PFC!L271+'SF6'!L271</f>
        <v>7.9821046565780014</v>
      </c>
      <c r="M271" s="94">
        <f>+'CO2'!M271+'abs CO2'!M271+'CH4'!M271*PCG!$C$5+N2O!M271*PCG!$C$6+HFC!M271+PFC!M271+'SF6'!M271</f>
        <v>6.8707913308939981</v>
      </c>
      <c r="N271" s="94">
        <f>+'CO2'!N271+'abs CO2'!N271+'CH4'!N271*PCG!$C$5+N2O!N271*PCG!$C$6+HFC!N271+PFC!N271+'SF6'!N271</f>
        <v>7.3812400133219596</v>
      </c>
      <c r="O271" s="94">
        <f>+'CO2'!O271+'abs CO2'!O271+'CH4'!O271*PCG!$C$5+N2O!O271*PCG!$C$6+HFC!O271+PFC!O271+'SF6'!O271</f>
        <v>8.0836756757557975</v>
      </c>
      <c r="P271" s="94">
        <f>+'CO2'!P271+'abs CO2'!P271+'CH4'!P271*PCG!$C$5+N2O!P271*PCG!$C$6+HFC!P271+PFC!P271+'SF6'!P271</f>
        <v>6.919585834836572</v>
      </c>
      <c r="Q271" s="94">
        <f>+'CO2'!Q271+'abs CO2'!Q271+'CH4'!Q271*PCG!$C$5+N2O!Q271*PCG!$C$6+HFC!Q271+PFC!Q271+'SF6'!Q271</f>
        <v>8.9360205867971132</v>
      </c>
      <c r="R271" s="94">
        <f>+'CO2'!R271+'abs CO2'!R271+'CH4'!R271*PCG!$C$5+N2O!R271*PCG!$C$6+HFC!R271+PFC!R271+'SF6'!R271</f>
        <v>7.6174443422435614</v>
      </c>
      <c r="S271" s="94">
        <f>+'CO2'!S271+'abs CO2'!S271+'CH4'!S271*PCG!$C$5+N2O!S271*PCG!$C$6+HFC!S271+PFC!S271+'SF6'!S271</f>
        <v>8.2548224787463909</v>
      </c>
      <c r="T271" s="94">
        <f>+'CO2'!T271+'abs CO2'!T271+'CH4'!T271*PCG!$C$5+N2O!T271*PCG!$C$6+HFC!T271+PFC!T271+'SF6'!T271</f>
        <v>9.5917152836290214</v>
      </c>
      <c r="U271" s="94">
        <f>+'CO2'!U271+'abs CO2'!U271+'CH4'!U271*PCG!$C$5+N2O!U271*PCG!$C$6+HFC!U271+PFC!U271+'SF6'!U271</f>
        <v>10.690908205943407</v>
      </c>
      <c r="V271" s="94">
        <f>+'CO2'!V271+'abs CO2'!V271+'CH4'!V271*PCG!$C$5+N2O!V271*PCG!$C$6+HFC!V271+PFC!V271+'SF6'!V271</f>
        <v>11.279088126604597</v>
      </c>
      <c r="W271" s="94">
        <f>+'CO2'!W271+'abs CO2'!W271+'CH4'!W271*PCG!$C$5+N2O!W271*PCG!$C$6+HFC!W271+PFC!W271+'SF6'!W271</f>
        <v>11.237024194625938</v>
      </c>
      <c r="X271" s="94">
        <f>+'CO2'!X271+'abs CO2'!X271+'CH4'!X271*PCG!$C$5+N2O!X271*PCG!$C$6+HFC!X271+PFC!X271+'SF6'!X271</f>
        <v>9.0207286575781236</v>
      </c>
      <c r="Y271" s="94">
        <f>+'CO2'!Y271+'abs CO2'!Y271+'CH4'!Y271*PCG!$C$5+N2O!Y271*PCG!$C$6+HFC!Y271+PFC!Y271+'SF6'!Y271</f>
        <v>7.1681580178915469</v>
      </c>
      <c r="Z271" s="94">
        <f>+'CO2'!Z271+'abs CO2'!Z271+'CH4'!Z271*PCG!$C$5+N2O!Z271*PCG!$C$6+HFC!Z271+PFC!Z271+'SF6'!Z271</f>
        <v>7.4907098310662104</v>
      </c>
      <c r="AA271" s="94">
        <f>+'CO2'!AA271+'abs CO2'!AA271+'CH4'!AA271*PCG!$C$5+N2O!AA271*PCG!$C$6+HFC!AA271+PFC!AA271+'SF6'!AA271</f>
        <v>8.2544350018691866</v>
      </c>
      <c r="AB271" s="94">
        <f>+'CO2'!AB271+'abs CO2'!AB271+'CH4'!AB271*PCG!$C$5+N2O!AB271*PCG!$C$6+HFC!AB271+PFC!AB271+'SF6'!AB271</f>
        <v>8.4873180019768899</v>
      </c>
      <c r="AC271" s="94">
        <f>+'CO2'!AC271+'abs CO2'!AC271+'CH4'!AC271*PCG!$C$5+N2O!AC271*PCG!$C$6+HFC!AC271+PFC!AC271+'SF6'!AC271</f>
        <v>8.9773101556546315</v>
      </c>
      <c r="AD271" s="94">
        <f>+'CO2'!AD271+'abs CO2'!AD271+'CH4'!AD271*PCG!$C$5+N2O!AD271*PCG!$C$6+HFC!AD271+PFC!AD271+'SF6'!AD271</f>
        <v>9.4673023093323714</v>
      </c>
      <c r="AE271" s="94">
        <f>+'CO2'!AE271+'abs CO2'!AE271+'CH4'!AE271*PCG!$C$5+N2O!AE271*PCG!$C$6+HFC!AE271+PFC!AE271+'SF6'!AE271</f>
        <v>9.9572944630101148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8.317995470910116</v>
      </c>
      <c r="D272" s="33">
        <f t="shared" si="68"/>
        <v>8.6936545200338458</v>
      </c>
      <c r="E272" s="33">
        <f t="shared" si="68"/>
        <v>9.1275483963380495</v>
      </c>
      <c r="F272" s="33">
        <f t="shared" si="68"/>
        <v>9.5094410596343533</v>
      </c>
      <c r="G272" s="33">
        <f t="shared" si="68"/>
        <v>9.9276809963291193</v>
      </c>
      <c r="H272" s="33">
        <f t="shared" si="68"/>
        <v>10.66762879223994</v>
      </c>
      <c r="I272" s="33">
        <f t="shared" si="68"/>
        <v>11.265747820664831</v>
      </c>
      <c r="J272" s="33">
        <f t="shared" si="68"/>
        <v>12.16434243487617</v>
      </c>
      <c r="K272" s="33">
        <f t="shared" si="68"/>
        <v>12.632259735456209</v>
      </c>
      <c r="L272" s="33">
        <f t="shared" si="68"/>
        <v>13.458751742823129</v>
      </c>
      <c r="M272" s="33">
        <f t="shared" si="68"/>
        <v>13.866466107534279</v>
      </c>
      <c r="N272" s="33">
        <f t="shared" si="68"/>
        <v>17.901058257998965</v>
      </c>
      <c r="O272" s="33">
        <f t="shared" si="68"/>
        <v>19.058002325610495</v>
      </c>
      <c r="P272" s="33">
        <f t="shared" si="68"/>
        <v>19.467389629296207</v>
      </c>
      <c r="Q272" s="33">
        <f t="shared" si="68"/>
        <v>20.498940622494693</v>
      </c>
      <c r="R272" s="33">
        <f t="shared" si="68"/>
        <v>21.975353198758864</v>
      </c>
      <c r="S272" s="33">
        <f t="shared" si="68"/>
        <v>23.975792783689531</v>
      </c>
      <c r="T272" s="33">
        <f t="shared" si="68"/>
        <v>25.325078514843987</v>
      </c>
      <c r="U272" s="33">
        <f t="shared" si="68"/>
        <v>24.970299012757685</v>
      </c>
      <c r="V272" s="33">
        <f t="shared" si="68"/>
        <v>24.603006136782991</v>
      </c>
      <c r="W272" s="33">
        <f t="shared" si="68"/>
        <v>24.606124780625802</v>
      </c>
      <c r="X272" s="33">
        <f t="shared" si="68"/>
        <v>24.203488462646536</v>
      </c>
      <c r="Y272" s="33">
        <f t="shared" si="68"/>
        <v>25.657674106911191</v>
      </c>
      <c r="Z272" s="33">
        <f t="shared" si="68"/>
        <v>24.912498134326526</v>
      </c>
      <c r="AA272" s="33">
        <f t="shared" si="68"/>
        <v>24.074815503986802</v>
      </c>
      <c r="AB272" s="33">
        <f t="shared" si="68"/>
        <v>25.023529587519011</v>
      </c>
      <c r="AC272" s="33">
        <f t="shared" si="68"/>
        <v>25.496320507034284</v>
      </c>
      <c r="AD272" s="33">
        <f t="shared" si="68"/>
        <v>25.599021889779333</v>
      </c>
      <c r="AE272" s="33">
        <f t="shared" si="68"/>
        <v>26.292575510086245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8.317995470910116</v>
      </c>
      <c r="D273" s="94">
        <f>+'CO2'!D273+'abs CO2'!D273+'CH4'!D273*PCG!$C$5+N2O!D273*PCG!$C$6+HFC!D273+PFC!D273+'SF6'!D273</f>
        <v>8.6936545200338458</v>
      </c>
      <c r="E273" s="94">
        <f>+'CO2'!E273+'abs CO2'!E273+'CH4'!E273*PCG!$C$5+N2O!E273*PCG!$C$6+HFC!E273+PFC!E273+'SF6'!E273</f>
        <v>9.1275483963380495</v>
      </c>
      <c r="F273" s="94">
        <f>+'CO2'!F273+'abs CO2'!F273+'CH4'!F273*PCG!$C$5+N2O!F273*PCG!$C$6+HFC!F273+PFC!F273+'SF6'!F273</f>
        <v>9.5094410596343533</v>
      </c>
      <c r="G273" s="94">
        <f>+'CO2'!G273+'abs CO2'!G273+'CH4'!G273*PCG!$C$5+N2O!G273*PCG!$C$6+HFC!G273+PFC!G273+'SF6'!G273</f>
        <v>9.9276809963291193</v>
      </c>
      <c r="H273" s="94">
        <f>+'CO2'!H273+'abs CO2'!H273+'CH4'!H273*PCG!$C$5+N2O!H273*PCG!$C$6+HFC!H273+PFC!H273+'SF6'!H273</f>
        <v>10.66762879223994</v>
      </c>
      <c r="I273" s="94">
        <f>+'CO2'!I273+'abs CO2'!I273+'CH4'!I273*PCG!$C$5+N2O!I273*PCG!$C$6+HFC!I273+PFC!I273+'SF6'!I273</f>
        <v>11.265747820664831</v>
      </c>
      <c r="J273" s="94">
        <f>+'CO2'!J273+'abs CO2'!J273+'CH4'!J273*PCG!$C$5+N2O!J273*PCG!$C$6+HFC!J273+PFC!J273+'SF6'!J273</f>
        <v>12.16434243487617</v>
      </c>
      <c r="K273" s="94">
        <f>+'CO2'!K273+'abs CO2'!K273+'CH4'!K273*PCG!$C$5+N2O!K273*PCG!$C$6+HFC!K273+PFC!K273+'SF6'!K273</f>
        <v>12.632259735456209</v>
      </c>
      <c r="L273" s="94">
        <f>+'CO2'!L273+'abs CO2'!L273+'CH4'!L273*PCG!$C$5+N2O!L273*PCG!$C$6+HFC!L273+PFC!L273+'SF6'!L273</f>
        <v>13.458751742823129</v>
      </c>
      <c r="M273" s="94">
        <f>+'CO2'!M273+'abs CO2'!M273+'CH4'!M273*PCG!$C$5+N2O!M273*PCG!$C$6+HFC!M273+PFC!M273+'SF6'!M273</f>
        <v>13.866466107534279</v>
      </c>
      <c r="N273" s="94">
        <f>+'CO2'!N273+'abs CO2'!N273+'CH4'!N273*PCG!$C$5+N2O!N273*PCG!$C$6+HFC!N273+PFC!N273+'SF6'!N273</f>
        <v>17.901058257998965</v>
      </c>
      <c r="O273" s="94">
        <f>+'CO2'!O273+'abs CO2'!O273+'CH4'!O273*PCG!$C$5+N2O!O273*PCG!$C$6+HFC!O273+PFC!O273+'SF6'!O273</f>
        <v>19.058002325610495</v>
      </c>
      <c r="P273" s="94">
        <f>+'CO2'!P273+'abs CO2'!P273+'CH4'!P273*PCG!$C$5+N2O!P273*PCG!$C$6+HFC!P273+PFC!P273+'SF6'!P273</f>
        <v>19.467389629296207</v>
      </c>
      <c r="Q273" s="94">
        <f>+'CO2'!Q273+'abs CO2'!Q273+'CH4'!Q273*PCG!$C$5+N2O!Q273*PCG!$C$6+HFC!Q273+PFC!Q273+'SF6'!Q273</f>
        <v>20.498940622494693</v>
      </c>
      <c r="R273" s="94">
        <f>+'CO2'!R273+'abs CO2'!R273+'CH4'!R273*PCG!$C$5+N2O!R273*PCG!$C$6+HFC!R273+PFC!R273+'SF6'!R273</f>
        <v>21.975353198758864</v>
      </c>
      <c r="S273" s="94">
        <f>+'CO2'!S273+'abs CO2'!S273+'CH4'!S273*PCG!$C$5+N2O!S273*PCG!$C$6+HFC!S273+PFC!S273+'SF6'!S273</f>
        <v>23.975792783689531</v>
      </c>
      <c r="T273" s="94">
        <f>+'CO2'!T273+'abs CO2'!T273+'CH4'!T273*PCG!$C$5+N2O!T273*PCG!$C$6+HFC!T273+PFC!T273+'SF6'!T273</f>
        <v>25.325078514843987</v>
      </c>
      <c r="U273" s="94">
        <f>+'CO2'!U273+'abs CO2'!U273+'CH4'!U273*PCG!$C$5+N2O!U273*PCG!$C$6+HFC!U273+PFC!U273+'SF6'!U273</f>
        <v>24.970299012757685</v>
      </c>
      <c r="V273" s="94">
        <f>+'CO2'!V273+'abs CO2'!V273+'CH4'!V273*PCG!$C$5+N2O!V273*PCG!$C$6+HFC!V273+PFC!V273+'SF6'!V273</f>
        <v>24.603006136782991</v>
      </c>
      <c r="W273" s="94">
        <f>+'CO2'!W273+'abs CO2'!W273+'CH4'!W273*PCG!$C$5+N2O!W273*PCG!$C$6+HFC!W273+PFC!W273+'SF6'!W273</f>
        <v>24.606124780625802</v>
      </c>
      <c r="X273" s="94">
        <f>+'CO2'!X273+'abs CO2'!X273+'CH4'!X273*PCG!$C$5+N2O!X273*PCG!$C$6+HFC!X273+PFC!X273+'SF6'!X273</f>
        <v>24.203488462646536</v>
      </c>
      <c r="Y273" s="94">
        <f>+'CO2'!Y273+'abs CO2'!Y273+'CH4'!Y273*PCG!$C$5+N2O!Y273*PCG!$C$6+HFC!Y273+PFC!Y273+'SF6'!Y273</f>
        <v>25.657674106911191</v>
      </c>
      <c r="Z273" s="94">
        <f>+'CO2'!Z273+'abs CO2'!Z273+'CH4'!Z273*PCG!$C$5+N2O!Z273*PCG!$C$6+HFC!Z273+PFC!Z273+'SF6'!Z273</f>
        <v>24.912498134326526</v>
      </c>
      <c r="AA273" s="94">
        <f>+'CO2'!AA273+'abs CO2'!AA273+'CH4'!AA273*PCG!$C$5+N2O!AA273*PCG!$C$6+HFC!AA273+PFC!AA273+'SF6'!AA273</f>
        <v>24.074815503986802</v>
      </c>
      <c r="AB273" s="94">
        <f>+'CO2'!AB273+'abs CO2'!AB273+'CH4'!AB273*PCG!$C$5+N2O!AB273*PCG!$C$6+HFC!AB273+PFC!AB273+'SF6'!AB273</f>
        <v>25.023529587519011</v>
      </c>
      <c r="AC273" s="94">
        <f>+'CO2'!AC273+'abs CO2'!AC273+'CH4'!AC273*PCG!$C$5+N2O!AC273*PCG!$C$6+HFC!AC273+PFC!AC273+'SF6'!AC273</f>
        <v>25.496320507034284</v>
      </c>
      <c r="AD273" s="94">
        <f>+'CO2'!AD273+'abs CO2'!AD273+'CH4'!AD273*PCG!$C$5+N2O!AD273*PCG!$C$6+HFC!AD273+PFC!AD273+'SF6'!AD273</f>
        <v>25.599021889779333</v>
      </c>
      <c r="AE273" s="94">
        <f>+'CO2'!AE273+'abs CO2'!AE273+'CH4'!AE273*PCG!$C$5+N2O!AE273*PCG!$C$6+HFC!AE273+PFC!AE273+'SF6'!AE273</f>
        <v>26.292575510086245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10.963915145061176</v>
      </c>
      <c r="D276" s="94">
        <f>+'CO2'!D276+'abs CO2'!D276+'CH4'!D276*PCG!$C$5+N2O!D276*PCG!$C$6+HFC!D276+PFC!D276+'SF6'!D276</f>
        <v>11.110275594650389</v>
      </c>
      <c r="E276" s="94">
        <f>+'CO2'!E276+'abs CO2'!E276+'CH4'!E276*PCG!$C$5+N2O!E276*PCG!$C$6+HFC!E276+PFC!E276+'SF6'!E276</f>
        <v>11.368887086794453</v>
      </c>
      <c r="F276" s="94">
        <f>+'CO2'!F276+'abs CO2'!F276+'CH4'!F276*PCG!$C$5+N2O!F276*PCG!$C$6+HFC!F276+PFC!F276+'SF6'!F276</f>
        <v>11.813418854789241</v>
      </c>
      <c r="G276" s="94">
        <f>+'CO2'!G276+'abs CO2'!G276+'CH4'!G276*PCG!$C$5+N2O!G276*PCG!$C$6+HFC!G276+PFC!G276+'SF6'!G276</f>
        <v>12.323203788705682</v>
      </c>
      <c r="H276" s="94">
        <f>+'CO2'!H276+'abs CO2'!H276+'CH4'!H276*PCG!$C$5+N2O!H276*PCG!$C$6+HFC!H276+PFC!H276+'SF6'!H276</f>
        <v>12.137028429524683</v>
      </c>
      <c r="I276" s="94">
        <f>+'CO2'!I276+'abs CO2'!I276+'CH4'!I276*PCG!$C$5+N2O!I276*PCG!$C$6+HFC!I276+PFC!I276+'SF6'!I276</f>
        <v>12.391078020943761</v>
      </c>
      <c r="J276" s="94">
        <f>+'CO2'!J276+'abs CO2'!J276+'CH4'!J276*PCG!$C$5+N2O!J276*PCG!$C$6+HFC!J276+PFC!J276+'SF6'!J276</f>
        <v>13.64348798321665</v>
      </c>
      <c r="K276" s="94">
        <f>+'CO2'!K276+'abs CO2'!K276+'CH4'!K276*PCG!$C$5+N2O!K276*PCG!$C$6+HFC!K276+PFC!K276+'SF6'!K276</f>
        <v>13.215774821942549</v>
      </c>
      <c r="L276" s="94">
        <f>+'CO2'!L276+'abs CO2'!L276+'CH4'!L276*PCG!$C$5+N2O!L276*PCG!$C$6+HFC!L276+PFC!L276+'SF6'!L276</f>
        <v>13.022922268005734</v>
      </c>
      <c r="M276" s="94">
        <f>+'CO2'!M276+'abs CO2'!M276+'CH4'!M276*PCG!$C$5+N2O!M276*PCG!$C$6+HFC!M276+PFC!M276+'SF6'!M276</f>
        <v>12.818416359112973</v>
      </c>
      <c r="N276" s="94">
        <f>+'CO2'!N276+'abs CO2'!N276+'CH4'!N276*PCG!$C$5+N2O!N276*PCG!$C$6+HFC!N276+PFC!N276+'SF6'!N276</f>
        <v>10.418557794983391</v>
      </c>
      <c r="O276" s="94">
        <f>+'CO2'!O276+'abs CO2'!O276+'CH4'!O276*PCG!$C$5+N2O!O276*PCG!$C$6+HFC!O276+PFC!O276+'SF6'!O276</f>
        <v>10.153239746970806</v>
      </c>
      <c r="P276" s="94">
        <f>+'CO2'!P276+'abs CO2'!P276+'CH4'!P276*PCG!$C$5+N2O!P276*PCG!$C$6+HFC!P276+PFC!P276+'SF6'!P276</f>
        <v>9.8284643701513534</v>
      </c>
      <c r="Q276" s="94">
        <f>+'CO2'!Q276+'abs CO2'!Q276+'CH4'!Q276*PCG!$C$5+N2O!Q276*PCG!$C$6+HFC!Q276+PFC!Q276+'SF6'!Q276</f>
        <v>9.5548673477050823</v>
      </c>
      <c r="R276" s="94">
        <f>+'CO2'!R276+'abs CO2'!R276+'CH4'!R276*PCG!$C$5+N2O!R276*PCG!$C$6+HFC!R276+PFC!R276+'SF6'!R276</f>
        <v>9.2796702159915352</v>
      </c>
      <c r="S276" s="94">
        <f>+'CO2'!S276+'abs CO2'!S276+'CH4'!S276*PCG!$C$5+N2O!S276*PCG!$C$6+HFC!S276+PFC!S276+'SF6'!S276</f>
        <v>8.7459646006882075</v>
      </c>
      <c r="T276" s="94">
        <f>+'CO2'!T276+'abs CO2'!T276+'CH4'!T276*PCG!$C$5+N2O!T276*PCG!$C$6+HFC!T276+PFC!T276+'SF6'!T276</f>
        <v>8.2402817507883519</v>
      </c>
      <c r="U276" s="94">
        <f>+'CO2'!U276+'abs CO2'!U276+'CH4'!U276*PCG!$C$5+N2O!U276*PCG!$C$6+HFC!U276+PFC!U276+'SF6'!U276</f>
        <v>7.8810443824496943</v>
      </c>
      <c r="V276" s="94">
        <f>+'CO2'!V276+'abs CO2'!V276+'CH4'!V276*PCG!$C$5+N2O!V276*PCG!$C$6+HFC!V276+PFC!V276+'SF6'!V276</f>
        <v>7.5212494685860767</v>
      </c>
      <c r="W276" s="94">
        <f>+'CO2'!W276+'abs CO2'!W276+'CH4'!W276*PCG!$C$5+N2O!W276*PCG!$C$6+HFC!W276+PFC!W276+'SF6'!W276</f>
        <v>7.171298554799387</v>
      </c>
      <c r="X276" s="94">
        <f>+'CO2'!X276+'abs CO2'!X276+'CH4'!X276*PCG!$C$5+N2O!X276*PCG!$C$6+HFC!X276+PFC!X276+'SF6'!X276</f>
        <v>6.7407423594139688</v>
      </c>
      <c r="Y276" s="94">
        <f>+'CO2'!Y276+'abs CO2'!Y276+'CH4'!Y276*PCG!$C$5+N2O!Y276*PCG!$C$6+HFC!Y276+PFC!Y276+'SF6'!Y276</f>
        <v>6.8431440226598248</v>
      </c>
      <c r="Z276" s="94">
        <f>+'CO2'!Z276+'abs CO2'!Z276+'CH4'!Z276*PCG!$C$5+N2O!Z276*PCG!$C$6+HFC!Z276+PFC!Z276+'SF6'!Z276</f>
        <v>6.8772775983314451</v>
      </c>
      <c r="AA276" s="94">
        <f>+'CO2'!AA276+'abs CO2'!AA276+'CH4'!AA276*PCG!$C$5+N2O!AA276*PCG!$C$6+HFC!AA276+PFC!AA276+'SF6'!AA276</f>
        <v>6.3217684564447323</v>
      </c>
      <c r="AB276" s="94">
        <f>+'CO2'!AB276+'abs CO2'!AB276+'CH4'!AB276*PCG!$C$5+N2O!AB276*PCG!$C$6+HFC!AB276+PFC!AB276+'SF6'!AB276</f>
        <v>5.8001686275082971</v>
      </c>
      <c r="AC276" s="94">
        <f>+'CO2'!AC276+'abs CO2'!AC276+'CH4'!AC276*PCG!$C$5+N2O!AC276*PCG!$C$6+HFC!AC276+PFC!AC276+'SF6'!AC276</f>
        <v>5.7092579969250421</v>
      </c>
      <c r="AD276" s="94">
        <f>+'CO2'!AD276+'abs CO2'!AD276+'CH4'!AD276*PCG!$C$5+N2O!AD276*PCG!$C$6+HFC!AD276+PFC!AD276+'SF6'!AD276</f>
        <v>5.6555370509269745</v>
      </c>
      <c r="AE276" s="94">
        <f>+'CO2'!AE276+'abs CO2'!AE276+'CH4'!AE276*PCG!$C$5+N2O!AE276*PCG!$C$6+HFC!AE276+PFC!AE276+'SF6'!AE276</f>
        <v>5.6113433832191921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0</v>
      </c>
      <c r="D277" s="33">
        <f t="shared" si="69"/>
        <v>0</v>
      </c>
      <c r="E277" s="33">
        <f t="shared" si="69"/>
        <v>0</v>
      </c>
      <c r="F277" s="33">
        <f t="shared" si="69"/>
        <v>0</v>
      </c>
      <c r="G277" s="33">
        <f t="shared" si="69"/>
        <v>0</v>
      </c>
      <c r="H277" s="33">
        <f t="shared" si="69"/>
        <v>0</v>
      </c>
      <c r="I277" s="33">
        <f t="shared" si="69"/>
        <v>0</v>
      </c>
      <c r="J277" s="33">
        <f t="shared" si="69"/>
        <v>0</v>
      </c>
      <c r="K277" s="33">
        <f t="shared" si="69"/>
        <v>0</v>
      </c>
      <c r="L277" s="33">
        <f t="shared" si="69"/>
        <v>0</v>
      </c>
      <c r="M277" s="33">
        <f t="shared" si="69"/>
        <v>0</v>
      </c>
      <c r="N277" s="33">
        <f t="shared" si="69"/>
        <v>0</v>
      </c>
      <c r="O277" s="33">
        <f t="shared" si="69"/>
        <v>0</v>
      </c>
      <c r="P277" s="33">
        <f t="shared" si="69"/>
        <v>0</v>
      </c>
      <c r="Q277" s="33">
        <f t="shared" si="69"/>
        <v>0</v>
      </c>
      <c r="R277" s="33">
        <f t="shared" si="69"/>
        <v>0</v>
      </c>
      <c r="S277" s="33">
        <f t="shared" si="69"/>
        <v>0</v>
      </c>
      <c r="T277" s="33">
        <f t="shared" si="69"/>
        <v>0</v>
      </c>
      <c r="U277" s="33">
        <f t="shared" si="69"/>
        <v>0</v>
      </c>
      <c r="V277" s="33">
        <f t="shared" si="69"/>
        <v>0</v>
      </c>
      <c r="W277" s="33">
        <f t="shared" si="69"/>
        <v>0</v>
      </c>
      <c r="X277" s="33">
        <f t="shared" si="69"/>
        <v>0</v>
      </c>
      <c r="Y277" s="33">
        <f t="shared" si="69"/>
        <v>0</v>
      </c>
      <c r="Z277" s="33">
        <f t="shared" si="69"/>
        <v>0</v>
      </c>
      <c r="AA277" s="33">
        <f t="shared" si="69"/>
        <v>0</v>
      </c>
      <c r="AB277" s="33">
        <f t="shared" si="69"/>
        <v>0</v>
      </c>
      <c r="AC277" s="33">
        <f t="shared" si="69"/>
        <v>0</v>
      </c>
      <c r="AD277" s="33">
        <f t="shared" si="69"/>
        <v>0</v>
      </c>
      <c r="AE277" s="33">
        <f t="shared" si="69"/>
        <v>0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</v>
      </c>
      <c r="D278" s="94">
        <f>+'CO2'!D278+'abs CO2'!D278+'CH4'!D278*PCG!$C$5+N2O!D278*PCG!$C$6+HFC!D278+PFC!D278+'SF6'!D278</f>
        <v>0</v>
      </c>
      <c r="E278" s="94">
        <f>+'CO2'!E278+'abs CO2'!E278+'CH4'!E278*PCG!$C$5+N2O!E278*PCG!$C$6+HFC!E278+PFC!E278+'SF6'!E278</f>
        <v>0</v>
      </c>
      <c r="F278" s="94">
        <f>+'CO2'!F278+'abs CO2'!F278+'CH4'!F278*PCG!$C$5+N2O!F278*PCG!$C$6+HFC!F278+PFC!F278+'SF6'!F278</f>
        <v>0</v>
      </c>
      <c r="G278" s="94">
        <f>+'CO2'!G278+'abs CO2'!G278+'CH4'!G278*PCG!$C$5+N2O!G278*PCG!$C$6+HFC!G278+PFC!G278+'SF6'!G278</f>
        <v>0</v>
      </c>
      <c r="H278" s="94">
        <f>+'CO2'!H278+'abs CO2'!H278+'CH4'!H278*PCG!$C$5+N2O!H278*PCG!$C$6+HFC!H278+PFC!H278+'SF6'!H278</f>
        <v>0</v>
      </c>
      <c r="I278" s="94">
        <f>+'CO2'!I278+'abs CO2'!I278+'CH4'!I278*PCG!$C$5+N2O!I278*PCG!$C$6+HFC!I278+PFC!I278+'SF6'!I278</f>
        <v>0</v>
      </c>
      <c r="J278" s="94">
        <f>+'CO2'!J278+'abs CO2'!J278+'CH4'!J278*PCG!$C$5+N2O!J278*PCG!$C$6+HFC!J278+PFC!J278+'SF6'!J278</f>
        <v>0</v>
      </c>
      <c r="K278" s="94">
        <f>+'CO2'!K278+'abs CO2'!K278+'CH4'!K278*PCG!$C$5+N2O!K278*PCG!$C$6+HFC!K278+PFC!K278+'SF6'!K278</f>
        <v>0</v>
      </c>
      <c r="L278" s="94">
        <f>+'CO2'!L278+'abs CO2'!L278+'CH4'!L278*PCG!$C$5+N2O!L278*PCG!$C$6+HFC!L278+PFC!L278+'SF6'!L278</f>
        <v>0</v>
      </c>
      <c r="M278" s="94">
        <f>+'CO2'!M278+'abs CO2'!M278+'CH4'!M278*PCG!$C$5+N2O!M278*PCG!$C$6+HFC!M278+PFC!M278+'SF6'!M278</f>
        <v>0</v>
      </c>
      <c r="N278" s="94">
        <f>+'CO2'!N278+'abs CO2'!N278+'CH4'!N278*PCG!$C$5+N2O!N278*PCG!$C$6+HFC!N278+PFC!N278+'SF6'!N278</f>
        <v>0</v>
      </c>
      <c r="O278" s="94">
        <f>+'CO2'!O278+'abs CO2'!O278+'CH4'!O278*PCG!$C$5+N2O!O278*PCG!$C$6+HFC!O278+PFC!O278+'SF6'!O278</f>
        <v>0</v>
      </c>
      <c r="P278" s="94">
        <f>+'CO2'!P278+'abs CO2'!P278+'CH4'!P278*PCG!$C$5+N2O!P278*PCG!$C$6+HFC!P278+PFC!P278+'SF6'!P278</f>
        <v>0</v>
      </c>
      <c r="Q278" s="94">
        <f>+'CO2'!Q278+'abs CO2'!Q278+'CH4'!Q278*PCG!$C$5+N2O!Q278*PCG!$C$6+HFC!Q278+PFC!Q278+'SF6'!Q278</f>
        <v>0</v>
      </c>
      <c r="R278" s="94">
        <f>+'CO2'!R278+'abs CO2'!R278+'CH4'!R278*PCG!$C$5+N2O!R278*PCG!$C$6+HFC!R278+PFC!R278+'SF6'!R278</f>
        <v>0</v>
      </c>
      <c r="S278" s="94">
        <f>+'CO2'!S278+'abs CO2'!S278+'CH4'!S278*PCG!$C$5+N2O!S278*PCG!$C$6+HFC!S278+PFC!S278+'SF6'!S278</f>
        <v>0</v>
      </c>
      <c r="T278" s="94">
        <f>+'CO2'!T278+'abs CO2'!T278+'CH4'!T278*PCG!$C$5+N2O!T278*PCG!$C$6+HFC!T278+PFC!T278+'SF6'!T278</f>
        <v>0</v>
      </c>
      <c r="U278" s="94">
        <f>+'CO2'!U278+'abs CO2'!U278+'CH4'!U278*PCG!$C$5+N2O!U278*PCG!$C$6+HFC!U278+PFC!U278+'SF6'!U278</f>
        <v>0</v>
      </c>
      <c r="V278" s="94">
        <f>+'CO2'!V278+'abs CO2'!V278+'CH4'!V278*PCG!$C$5+N2O!V278*PCG!$C$6+HFC!V278+PFC!V278+'SF6'!V278</f>
        <v>0</v>
      </c>
      <c r="W278" s="94">
        <f>+'CO2'!W278+'abs CO2'!W278+'CH4'!W278*PCG!$C$5+N2O!W278*PCG!$C$6+HFC!W278+PFC!W278+'SF6'!W278</f>
        <v>0</v>
      </c>
      <c r="X278" s="94">
        <f>+'CO2'!X278+'abs CO2'!X278+'CH4'!X278*PCG!$C$5+N2O!X278*PCG!$C$6+HFC!X278+PFC!X278+'SF6'!X278</f>
        <v>0</v>
      </c>
      <c r="Y278" s="94">
        <f>+'CO2'!Y278+'abs CO2'!Y278+'CH4'!Y278*PCG!$C$5+N2O!Y278*PCG!$C$6+HFC!Y278+PFC!Y278+'SF6'!Y278</f>
        <v>0</v>
      </c>
      <c r="Z278" s="94">
        <f>+'CO2'!Z278+'abs CO2'!Z278+'CH4'!Z278*PCG!$C$5+N2O!Z278*PCG!$C$6+HFC!Z278+PFC!Z278+'SF6'!Z278</f>
        <v>0</v>
      </c>
      <c r="AA278" s="94">
        <f>+'CO2'!AA278+'abs CO2'!AA278+'CH4'!AA278*PCG!$C$5+N2O!AA278*PCG!$C$6+HFC!AA278+PFC!AA278+'SF6'!AA278</f>
        <v>0</v>
      </c>
      <c r="AB278" s="94">
        <f>+'CO2'!AB278+'abs CO2'!AB278+'CH4'!AB278*PCG!$C$5+N2O!AB278*PCG!$C$6+HFC!AB278+PFC!AB278+'SF6'!AB278</f>
        <v>0</v>
      </c>
      <c r="AC278" s="94">
        <f>+'CO2'!AC278+'abs CO2'!AC278+'CH4'!AC278*PCG!$C$5+N2O!AC278*PCG!$C$6+HFC!AC278+PFC!AC278+'SF6'!AC278</f>
        <v>0</v>
      </c>
      <c r="AD278" s="94">
        <f>+'CO2'!AD278+'abs CO2'!AD278+'CH4'!AD278*PCG!$C$5+N2O!AD278*PCG!$C$6+HFC!AD278+PFC!AD278+'SF6'!AD278</f>
        <v>0</v>
      </c>
      <c r="AE278" s="94">
        <f>+'CO2'!AE278+'abs CO2'!AE278+'CH4'!AE278*PCG!$C$5+N2O!AE278*PCG!$C$6+HFC!AE278+PFC!AE278+'SF6'!AE278</f>
        <v>0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</v>
      </c>
      <c r="D279" s="33">
        <f t="shared" si="70"/>
        <v>0</v>
      </c>
      <c r="E279" s="33">
        <f t="shared" si="70"/>
        <v>0</v>
      </c>
      <c r="F279" s="33">
        <f t="shared" si="70"/>
        <v>0</v>
      </c>
      <c r="G279" s="33">
        <f t="shared" si="70"/>
        <v>0</v>
      </c>
      <c r="H279" s="33">
        <f t="shared" si="70"/>
        <v>0</v>
      </c>
      <c r="I279" s="33">
        <f t="shared" si="70"/>
        <v>0</v>
      </c>
      <c r="J279" s="33">
        <f t="shared" si="70"/>
        <v>0</v>
      </c>
      <c r="K279" s="33">
        <f t="shared" si="70"/>
        <v>0</v>
      </c>
      <c r="L279" s="33">
        <f t="shared" si="70"/>
        <v>0</v>
      </c>
      <c r="M279" s="33">
        <f t="shared" si="70"/>
        <v>0</v>
      </c>
      <c r="N279" s="33">
        <f t="shared" si="70"/>
        <v>0</v>
      </c>
      <c r="O279" s="33">
        <f t="shared" si="70"/>
        <v>0</v>
      </c>
      <c r="P279" s="33">
        <f t="shared" si="70"/>
        <v>0</v>
      </c>
      <c r="Q279" s="33">
        <f t="shared" si="70"/>
        <v>0</v>
      </c>
      <c r="R279" s="33">
        <f t="shared" si="70"/>
        <v>0</v>
      </c>
      <c r="S279" s="33">
        <f t="shared" si="70"/>
        <v>0</v>
      </c>
      <c r="T279" s="33">
        <f t="shared" si="70"/>
        <v>0</v>
      </c>
      <c r="U279" s="33">
        <f t="shared" si="70"/>
        <v>0</v>
      </c>
      <c r="V279" s="33">
        <f t="shared" si="70"/>
        <v>0</v>
      </c>
      <c r="W279" s="33">
        <f t="shared" si="70"/>
        <v>0</v>
      </c>
      <c r="X279" s="33">
        <f t="shared" si="70"/>
        <v>0</v>
      </c>
      <c r="Y279" s="33">
        <f t="shared" si="70"/>
        <v>0</v>
      </c>
      <c r="Z279" s="33">
        <f t="shared" si="70"/>
        <v>0</v>
      </c>
      <c r="AA279" s="33">
        <f t="shared" si="70"/>
        <v>0</v>
      </c>
      <c r="AB279" s="33">
        <f t="shared" si="70"/>
        <v>0</v>
      </c>
      <c r="AC279" s="33">
        <f t="shared" si="70"/>
        <v>0</v>
      </c>
      <c r="AD279" s="33">
        <f t="shared" si="70"/>
        <v>0</v>
      </c>
      <c r="AE279" s="33">
        <f t="shared" si="70"/>
        <v>0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</v>
      </c>
      <c r="D280" s="94">
        <f>+'CO2'!D280+'abs CO2'!D280+'CH4'!D280*PCG!$C$5+N2O!D280*PCG!$C$6+HFC!D280+PFC!D280+'SF6'!D280</f>
        <v>0</v>
      </c>
      <c r="E280" s="94">
        <f>+'CO2'!E280+'abs CO2'!E280+'CH4'!E280*PCG!$C$5+N2O!E280*PCG!$C$6+HFC!E280+PFC!E280+'SF6'!E280</f>
        <v>0</v>
      </c>
      <c r="F280" s="94">
        <f>+'CO2'!F280+'abs CO2'!F280+'CH4'!F280*PCG!$C$5+N2O!F280*PCG!$C$6+HFC!F280+PFC!F280+'SF6'!F280</f>
        <v>0</v>
      </c>
      <c r="G280" s="94">
        <f>+'CO2'!G280+'abs CO2'!G280+'CH4'!G280*PCG!$C$5+N2O!G280*PCG!$C$6+HFC!G280+PFC!G280+'SF6'!G280</f>
        <v>0</v>
      </c>
      <c r="H280" s="94">
        <f>+'CO2'!H280+'abs CO2'!H280+'CH4'!H280*PCG!$C$5+N2O!H280*PCG!$C$6+HFC!H280+PFC!H280+'SF6'!H280</f>
        <v>0</v>
      </c>
      <c r="I280" s="94">
        <f>+'CO2'!I280+'abs CO2'!I280+'CH4'!I280*PCG!$C$5+N2O!I280*PCG!$C$6+HFC!I280+PFC!I280+'SF6'!I280</f>
        <v>0</v>
      </c>
      <c r="J280" s="94">
        <f>+'CO2'!J280+'abs CO2'!J280+'CH4'!J280*PCG!$C$5+N2O!J280*PCG!$C$6+HFC!J280+PFC!J280+'SF6'!J280</f>
        <v>0</v>
      </c>
      <c r="K280" s="94">
        <f>+'CO2'!K280+'abs CO2'!K280+'CH4'!K280*PCG!$C$5+N2O!K280*PCG!$C$6+HFC!K280+PFC!K280+'SF6'!K280</f>
        <v>0</v>
      </c>
      <c r="L280" s="94">
        <f>+'CO2'!L280+'abs CO2'!L280+'CH4'!L280*PCG!$C$5+N2O!L280*PCG!$C$6+HFC!L280+PFC!L280+'SF6'!L280</f>
        <v>0</v>
      </c>
      <c r="M280" s="94">
        <f>+'CO2'!M280+'abs CO2'!M280+'CH4'!M280*PCG!$C$5+N2O!M280*PCG!$C$6+HFC!M280+PFC!M280+'SF6'!M280</f>
        <v>0</v>
      </c>
      <c r="N280" s="94">
        <f>+'CO2'!N280+'abs CO2'!N280+'CH4'!N280*PCG!$C$5+N2O!N280*PCG!$C$6+HFC!N280+PFC!N280+'SF6'!N280</f>
        <v>0</v>
      </c>
      <c r="O280" s="94">
        <f>+'CO2'!O280+'abs CO2'!O280+'CH4'!O280*PCG!$C$5+N2O!O280*PCG!$C$6+HFC!O280+PFC!O280+'SF6'!O280</f>
        <v>0</v>
      </c>
      <c r="P280" s="94">
        <f>+'CO2'!P280+'abs CO2'!P280+'CH4'!P280*PCG!$C$5+N2O!P280*PCG!$C$6+HFC!P280+PFC!P280+'SF6'!P280</f>
        <v>0</v>
      </c>
      <c r="Q280" s="94">
        <f>+'CO2'!Q280+'abs CO2'!Q280+'CH4'!Q280*PCG!$C$5+N2O!Q280*PCG!$C$6+HFC!Q280+PFC!Q280+'SF6'!Q280</f>
        <v>0</v>
      </c>
      <c r="R280" s="94">
        <f>+'CO2'!R280+'abs CO2'!R280+'CH4'!R280*PCG!$C$5+N2O!R280*PCG!$C$6+HFC!R280+PFC!R280+'SF6'!R280</f>
        <v>0</v>
      </c>
      <c r="S280" s="94">
        <f>+'CO2'!S280+'abs CO2'!S280+'CH4'!S280*PCG!$C$5+N2O!S280*PCG!$C$6+HFC!S280+PFC!S280+'SF6'!S280</f>
        <v>0</v>
      </c>
      <c r="T280" s="94">
        <f>+'CO2'!T280+'abs CO2'!T280+'CH4'!T280*PCG!$C$5+N2O!T280*PCG!$C$6+HFC!T280+PFC!T280+'SF6'!T280</f>
        <v>0</v>
      </c>
      <c r="U280" s="94">
        <f>+'CO2'!U280+'abs CO2'!U280+'CH4'!U280*PCG!$C$5+N2O!U280*PCG!$C$6+HFC!U280+PFC!U280+'SF6'!U280</f>
        <v>0</v>
      </c>
      <c r="V280" s="94">
        <f>+'CO2'!V280+'abs CO2'!V280+'CH4'!V280*PCG!$C$5+N2O!V280*PCG!$C$6+HFC!V280+PFC!V280+'SF6'!V280</f>
        <v>0</v>
      </c>
      <c r="W280" s="94">
        <f>+'CO2'!W280+'abs CO2'!W280+'CH4'!W280*PCG!$C$5+N2O!W280*PCG!$C$6+HFC!W280+PFC!W280+'SF6'!W280</f>
        <v>0</v>
      </c>
      <c r="X280" s="94">
        <f>+'CO2'!X280+'abs CO2'!X280+'CH4'!X280*PCG!$C$5+N2O!X280*PCG!$C$6+HFC!X280+PFC!X280+'SF6'!X280</f>
        <v>0</v>
      </c>
      <c r="Y280" s="94">
        <f>+'CO2'!Y280+'abs CO2'!Y280+'CH4'!Y280*PCG!$C$5+N2O!Y280*PCG!$C$6+HFC!Y280+PFC!Y280+'SF6'!Y280</f>
        <v>0</v>
      </c>
      <c r="Z280" s="94">
        <f>+'CO2'!Z280+'abs CO2'!Z280+'CH4'!Z280*PCG!$C$5+N2O!Z280*PCG!$C$6+HFC!Z280+PFC!Z280+'SF6'!Z280</f>
        <v>0</v>
      </c>
      <c r="AA280" s="94">
        <f>+'CO2'!AA280+'abs CO2'!AA280+'CH4'!AA280*PCG!$C$5+N2O!AA280*PCG!$C$6+HFC!AA280+PFC!AA280+'SF6'!AA280</f>
        <v>0</v>
      </c>
      <c r="AB280" s="94">
        <f>+'CO2'!AB280+'abs CO2'!AB280+'CH4'!AB280*PCG!$C$5+N2O!AB280*PCG!$C$6+HFC!AB280+PFC!AB280+'SF6'!AB280</f>
        <v>0</v>
      </c>
      <c r="AC280" s="94">
        <f>+'CO2'!AC280+'abs CO2'!AC280+'CH4'!AC280*PCG!$C$5+N2O!AC280*PCG!$C$6+HFC!AC280+PFC!AC280+'SF6'!AC280</f>
        <v>0</v>
      </c>
      <c r="AD280" s="94">
        <f>+'CO2'!AD280+'abs CO2'!AD280+'CH4'!AD280*PCG!$C$5+N2O!AD280*PCG!$C$6+HFC!AD280+PFC!AD280+'SF6'!AD280</f>
        <v>0</v>
      </c>
      <c r="AE280" s="94">
        <f>+'CO2'!AE280+'abs CO2'!AE280+'CH4'!AE280*PCG!$C$5+N2O!AE280*PCG!$C$6+HFC!AE280+PFC!AE280+'SF6'!AE280</f>
        <v>0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0</v>
      </c>
      <c r="D283" s="94">
        <f>+'CO2'!D283+'abs CO2'!D283+'CH4'!D283*PCG!$C$5+N2O!D283*PCG!$C$6+HFC!D283+PFC!D283+'SF6'!D283</f>
        <v>0</v>
      </c>
      <c r="E283" s="94">
        <f>+'CO2'!E283+'abs CO2'!E283+'CH4'!E283*PCG!$C$5+N2O!E283*PCG!$C$6+HFC!E283+PFC!E283+'SF6'!E283</f>
        <v>0</v>
      </c>
      <c r="F283" s="94">
        <f>+'CO2'!F283+'abs CO2'!F283+'CH4'!F283*PCG!$C$5+N2O!F283*PCG!$C$6+HFC!F283+PFC!F283+'SF6'!F283</f>
        <v>0</v>
      </c>
      <c r="G283" s="94">
        <f>+'CO2'!G283+'abs CO2'!G283+'CH4'!G283*PCG!$C$5+N2O!G283*PCG!$C$6+HFC!G283+PFC!G283+'SF6'!G283</f>
        <v>0</v>
      </c>
      <c r="H283" s="94">
        <f>+'CO2'!H283+'abs CO2'!H283+'CH4'!H283*PCG!$C$5+N2O!H283*PCG!$C$6+HFC!H283+PFC!H283+'SF6'!H283</f>
        <v>0</v>
      </c>
      <c r="I283" s="94">
        <f>+'CO2'!I283+'abs CO2'!I283+'CH4'!I283*PCG!$C$5+N2O!I283*PCG!$C$6+HFC!I283+PFC!I283+'SF6'!I283</f>
        <v>0</v>
      </c>
      <c r="J283" s="94">
        <f>+'CO2'!J283+'abs CO2'!J283+'CH4'!J283*PCG!$C$5+N2O!J283*PCG!$C$6+HFC!J283+PFC!J283+'SF6'!J283</f>
        <v>0</v>
      </c>
      <c r="K283" s="94">
        <f>+'CO2'!K283+'abs CO2'!K283+'CH4'!K283*PCG!$C$5+N2O!K283*PCG!$C$6+HFC!K283+PFC!K283+'SF6'!K283</f>
        <v>0</v>
      </c>
      <c r="L283" s="94">
        <f>+'CO2'!L283+'abs CO2'!L283+'CH4'!L283*PCG!$C$5+N2O!L283*PCG!$C$6+HFC!L283+PFC!L283+'SF6'!L283</f>
        <v>0</v>
      </c>
      <c r="M283" s="94">
        <f>+'CO2'!M283+'abs CO2'!M283+'CH4'!M283*PCG!$C$5+N2O!M283*PCG!$C$6+HFC!M283+PFC!M283+'SF6'!M283</f>
        <v>0</v>
      </c>
      <c r="N283" s="94">
        <f>+'CO2'!N283+'abs CO2'!N283+'CH4'!N283*PCG!$C$5+N2O!N283*PCG!$C$6+HFC!N283+PFC!N283+'SF6'!N283</f>
        <v>0</v>
      </c>
      <c r="O283" s="94">
        <f>+'CO2'!O283+'abs CO2'!O283+'CH4'!O283*PCG!$C$5+N2O!O283*PCG!$C$6+HFC!O283+PFC!O283+'SF6'!O283</f>
        <v>0</v>
      </c>
      <c r="P283" s="94">
        <f>+'CO2'!P283+'abs CO2'!P283+'CH4'!P283*PCG!$C$5+N2O!P283*PCG!$C$6+HFC!P283+PFC!P283+'SF6'!P283</f>
        <v>0</v>
      </c>
      <c r="Q283" s="94">
        <f>+'CO2'!Q283+'abs CO2'!Q283+'CH4'!Q283*PCG!$C$5+N2O!Q283*PCG!$C$6+HFC!Q283+PFC!Q283+'SF6'!Q283</f>
        <v>0</v>
      </c>
      <c r="R283" s="94">
        <f>+'CO2'!R283+'abs CO2'!R283+'CH4'!R283*PCG!$C$5+N2O!R283*PCG!$C$6+HFC!R283+PFC!R283+'SF6'!R283</f>
        <v>0</v>
      </c>
      <c r="S283" s="94">
        <f>+'CO2'!S283+'abs CO2'!S283+'CH4'!S283*PCG!$C$5+N2O!S283*PCG!$C$6+HFC!S283+PFC!S283+'SF6'!S283</f>
        <v>0</v>
      </c>
      <c r="T283" s="94">
        <f>+'CO2'!T283+'abs CO2'!T283+'CH4'!T283*PCG!$C$5+N2O!T283*PCG!$C$6+HFC!T283+PFC!T283+'SF6'!T283</f>
        <v>0</v>
      </c>
      <c r="U283" s="94">
        <f>+'CO2'!U283+'abs CO2'!U283+'CH4'!U283*PCG!$C$5+N2O!U283*PCG!$C$6+HFC!U283+PFC!U283+'SF6'!U283</f>
        <v>0</v>
      </c>
      <c r="V283" s="94">
        <f>+'CO2'!V283+'abs CO2'!V283+'CH4'!V283*PCG!$C$5+N2O!V283*PCG!$C$6+HFC!V283+PFC!V283+'SF6'!V283</f>
        <v>0</v>
      </c>
      <c r="W283" s="94">
        <f>+'CO2'!W283+'abs CO2'!W283+'CH4'!W283*PCG!$C$5+N2O!W283*PCG!$C$6+HFC!W283+PFC!W283+'SF6'!W283</f>
        <v>0</v>
      </c>
      <c r="X283" s="94">
        <f>+'CO2'!X283+'abs CO2'!X283+'CH4'!X283*PCG!$C$5+N2O!X283*PCG!$C$6+HFC!X283+PFC!X283+'SF6'!X283</f>
        <v>0</v>
      </c>
      <c r="Y283" s="94">
        <f>+'CO2'!Y283+'abs CO2'!Y283+'CH4'!Y283*PCG!$C$5+N2O!Y283*PCG!$C$6+HFC!Y283+PFC!Y283+'SF6'!Y283</f>
        <v>0</v>
      </c>
      <c r="Z283" s="94">
        <f>+'CO2'!Z283+'abs CO2'!Z283+'CH4'!Z283*PCG!$C$5+N2O!Z283*PCG!$C$6+HFC!Z283+PFC!Z283+'SF6'!Z283</f>
        <v>0</v>
      </c>
      <c r="AA283" s="94">
        <f>+'CO2'!AA283+'abs CO2'!AA283+'CH4'!AA283*PCG!$C$5+N2O!AA283*PCG!$C$6+HFC!AA283+PFC!AA283+'SF6'!AA283</f>
        <v>0</v>
      </c>
      <c r="AB283" s="94">
        <f>+'CO2'!AB283+'abs CO2'!AB283+'CH4'!AB283*PCG!$C$5+N2O!AB283*PCG!$C$6+HFC!AB283+PFC!AB283+'SF6'!AB283</f>
        <v>0</v>
      </c>
      <c r="AC283" s="94">
        <f>+'CO2'!AC283+'abs CO2'!AC283+'CH4'!AC283*PCG!$C$5+N2O!AC283*PCG!$C$6+HFC!AC283+PFC!AC283+'SF6'!AC283</f>
        <v>0</v>
      </c>
      <c r="AD283" s="94">
        <f>+'CO2'!AD283+'abs CO2'!AD283+'CH4'!AD283*PCG!$C$5+N2O!AD283*PCG!$C$6+HFC!AD283+PFC!AD283+'SF6'!AD283</f>
        <v>0</v>
      </c>
      <c r="AE283" s="94">
        <f>+'CO2'!AE283+'abs CO2'!AE283+'CH4'!AE283*PCG!$C$5+N2O!AE283*PCG!$C$6+HFC!AE283+PFC!AE283+'SF6'!AE283</f>
        <v>0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</v>
      </c>
      <c r="D284" s="94">
        <f>+'CO2'!D284+'abs CO2'!D284+'CH4'!D284*PCG!$C$5+N2O!D284*PCG!$C$6+HFC!D284+PFC!D284+'SF6'!D284</f>
        <v>0</v>
      </c>
      <c r="E284" s="94">
        <f>+'CO2'!E284+'abs CO2'!E284+'CH4'!E284*PCG!$C$5+N2O!E284*PCG!$C$6+HFC!E284+PFC!E284+'SF6'!E284</f>
        <v>0</v>
      </c>
      <c r="F284" s="94">
        <f>+'CO2'!F284+'abs CO2'!F284+'CH4'!F284*PCG!$C$5+N2O!F284*PCG!$C$6+HFC!F284+PFC!F284+'SF6'!F284</f>
        <v>0</v>
      </c>
      <c r="G284" s="94">
        <f>+'CO2'!G284+'abs CO2'!G284+'CH4'!G284*PCG!$C$5+N2O!G284*PCG!$C$6+HFC!G284+PFC!G284+'SF6'!G284</f>
        <v>0</v>
      </c>
      <c r="H284" s="94">
        <f>+'CO2'!H284+'abs CO2'!H284+'CH4'!H284*PCG!$C$5+N2O!H284*PCG!$C$6+HFC!H284+PFC!H284+'SF6'!H284</f>
        <v>0</v>
      </c>
      <c r="I284" s="94">
        <f>+'CO2'!I284+'abs CO2'!I284+'CH4'!I284*PCG!$C$5+N2O!I284*PCG!$C$6+HFC!I284+PFC!I284+'SF6'!I284</f>
        <v>0</v>
      </c>
      <c r="J284" s="94">
        <f>+'CO2'!J284+'abs CO2'!J284+'CH4'!J284*PCG!$C$5+N2O!J284*PCG!$C$6+HFC!J284+PFC!J284+'SF6'!J284</f>
        <v>0</v>
      </c>
      <c r="K284" s="94">
        <f>+'CO2'!K284+'abs CO2'!K284+'CH4'!K284*PCG!$C$5+N2O!K284*PCG!$C$6+HFC!K284+PFC!K284+'SF6'!K284</f>
        <v>0</v>
      </c>
      <c r="L284" s="94">
        <f>+'CO2'!L284+'abs CO2'!L284+'CH4'!L284*PCG!$C$5+N2O!L284*PCG!$C$6+HFC!L284+PFC!L284+'SF6'!L284</f>
        <v>0</v>
      </c>
      <c r="M284" s="94">
        <f>+'CO2'!M284+'abs CO2'!M284+'CH4'!M284*PCG!$C$5+N2O!M284*PCG!$C$6+HFC!M284+PFC!M284+'SF6'!M284</f>
        <v>0</v>
      </c>
      <c r="N284" s="94">
        <f>+'CO2'!N284+'abs CO2'!N284+'CH4'!N284*PCG!$C$5+N2O!N284*PCG!$C$6+HFC!N284+PFC!N284+'SF6'!N284</f>
        <v>0</v>
      </c>
      <c r="O284" s="94">
        <f>+'CO2'!O284+'abs CO2'!O284+'CH4'!O284*PCG!$C$5+N2O!O284*PCG!$C$6+HFC!O284+PFC!O284+'SF6'!O284</f>
        <v>0</v>
      </c>
      <c r="P284" s="94">
        <f>+'CO2'!P284+'abs CO2'!P284+'CH4'!P284*PCG!$C$5+N2O!P284*PCG!$C$6+HFC!P284+PFC!P284+'SF6'!P284</f>
        <v>0</v>
      </c>
      <c r="Q284" s="94">
        <f>+'CO2'!Q284+'abs CO2'!Q284+'CH4'!Q284*PCG!$C$5+N2O!Q284*PCG!$C$6+HFC!Q284+PFC!Q284+'SF6'!Q284</f>
        <v>0</v>
      </c>
      <c r="R284" s="94">
        <f>+'CO2'!R284+'abs CO2'!R284+'CH4'!R284*PCG!$C$5+N2O!R284*PCG!$C$6+HFC!R284+PFC!R284+'SF6'!R284</f>
        <v>0</v>
      </c>
      <c r="S284" s="94">
        <f>+'CO2'!S284+'abs CO2'!S284+'CH4'!S284*PCG!$C$5+N2O!S284*PCG!$C$6+HFC!S284+PFC!S284+'SF6'!S284</f>
        <v>0</v>
      </c>
      <c r="T284" s="94">
        <f>+'CO2'!T284+'abs CO2'!T284+'CH4'!T284*PCG!$C$5+N2O!T284*PCG!$C$6+HFC!T284+PFC!T284+'SF6'!T284</f>
        <v>0</v>
      </c>
      <c r="U284" s="94">
        <f>+'CO2'!U284+'abs CO2'!U284+'CH4'!U284*PCG!$C$5+N2O!U284*PCG!$C$6+HFC!U284+PFC!U284+'SF6'!U284</f>
        <v>0</v>
      </c>
      <c r="V284" s="94">
        <f>+'CO2'!V284+'abs CO2'!V284+'CH4'!V284*PCG!$C$5+N2O!V284*PCG!$C$6+HFC!V284+PFC!V284+'SF6'!V284</f>
        <v>0</v>
      </c>
      <c r="W284" s="94">
        <f>+'CO2'!W284+'abs CO2'!W284+'CH4'!W284*PCG!$C$5+N2O!W284*PCG!$C$6+HFC!W284+PFC!W284+'SF6'!W284</f>
        <v>0</v>
      </c>
      <c r="X284" s="94">
        <f>+'CO2'!X284+'abs CO2'!X284+'CH4'!X284*PCG!$C$5+N2O!X284*PCG!$C$6+HFC!X284+PFC!X284+'SF6'!X284</f>
        <v>0</v>
      </c>
      <c r="Y284" s="94">
        <f>+'CO2'!Y284+'abs CO2'!Y284+'CH4'!Y284*PCG!$C$5+N2O!Y284*PCG!$C$6+HFC!Y284+PFC!Y284+'SF6'!Y284</f>
        <v>0</v>
      </c>
      <c r="Z284" s="94">
        <f>+'CO2'!Z284+'abs CO2'!Z284+'CH4'!Z284*PCG!$C$5+N2O!Z284*PCG!$C$6+HFC!Z284+PFC!Z284+'SF6'!Z284</f>
        <v>0</v>
      </c>
      <c r="AA284" s="94">
        <f>+'CO2'!AA284+'abs CO2'!AA284+'CH4'!AA284*PCG!$C$5+N2O!AA284*PCG!$C$6+HFC!AA284+PFC!AA284+'SF6'!AA284</f>
        <v>0</v>
      </c>
      <c r="AB284" s="94">
        <f>+'CO2'!AB284+'abs CO2'!AB284+'CH4'!AB284*PCG!$C$5+N2O!AB284*PCG!$C$6+HFC!AB284+PFC!AB284+'SF6'!AB284</f>
        <v>0</v>
      </c>
      <c r="AC284" s="94">
        <f>+'CO2'!AC284+'abs CO2'!AC284+'CH4'!AC284*PCG!$C$5+N2O!AC284*PCG!$C$6+HFC!AC284+PFC!AC284+'SF6'!AC284</f>
        <v>0</v>
      </c>
      <c r="AD284" s="94">
        <f>+'CO2'!AD284+'abs CO2'!AD284+'CH4'!AD284*PCG!$C$5+N2O!AD284*PCG!$C$6+HFC!AD284+PFC!AD284+'SF6'!AD284</f>
        <v>0</v>
      </c>
      <c r="AE284" s="94">
        <f>+'CO2'!AE284+'abs CO2'!AE284+'CH4'!AE284*PCG!$C$5+N2O!AE284*PCG!$C$6+HFC!AE284+PFC!AE284+'SF6'!AE284</f>
        <v>0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16.087306733655545</v>
      </c>
      <c r="D287" s="33">
        <f t="shared" si="71"/>
        <v>15.71745579142029</v>
      </c>
      <c r="E287" s="33">
        <f t="shared" si="71"/>
        <v>15.275609391668121</v>
      </c>
      <c r="F287" s="33">
        <f t="shared" si="71"/>
        <v>14.060997612074477</v>
      </c>
      <c r="G287" s="33">
        <f t="shared" si="71"/>
        <v>13.592631931592029</v>
      </c>
      <c r="H287" s="33">
        <f t="shared" si="71"/>
        <v>13.355687298322565</v>
      </c>
      <c r="I287" s="33">
        <f t="shared" si="71"/>
        <v>12.526925528795044</v>
      </c>
      <c r="J287" s="33">
        <f t="shared" si="71"/>
        <v>12.198033065083909</v>
      </c>
      <c r="K287" s="33">
        <f t="shared" si="71"/>
        <v>11.705767171447985</v>
      </c>
      <c r="L287" s="33">
        <f t="shared" si="71"/>
        <v>10.321192334883575</v>
      </c>
      <c r="M287" s="33">
        <f t="shared" si="71"/>
        <v>9.5843496264715018</v>
      </c>
      <c r="N287" s="33">
        <f t="shared" si="71"/>
        <v>9.2841903071200864</v>
      </c>
      <c r="O287" s="33">
        <f t="shared" si="71"/>
        <v>8.8111926321657918</v>
      </c>
      <c r="P287" s="33">
        <f t="shared" si="71"/>
        <v>8.3092740034682429</v>
      </c>
      <c r="Q287" s="33">
        <f t="shared" si="71"/>
        <v>7.8332764729240374</v>
      </c>
      <c r="R287" s="33">
        <f t="shared" si="71"/>
        <v>7.2693794347981244</v>
      </c>
      <c r="S287" s="33">
        <f t="shared" si="71"/>
        <v>6.4765709657631767</v>
      </c>
      <c r="T287" s="33">
        <f t="shared" si="71"/>
        <v>5.7118373376163811</v>
      </c>
      <c r="U287" s="33">
        <f t="shared" si="71"/>
        <v>5.3018911870098586</v>
      </c>
      <c r="V287" s="33">
        <f t="shared" si="71"/>
        <v>4.8531049607675731</v>
      </c>
      <c r="W287" s="33">
        <f t="shared" si="71"/>
        <v>4.3090568085826604</v>
      </c>
      <c r="X287" s="33">
        <f t="shared" si="71"/>
        <v>4.3746917549490822</v>
      </c>
      <c r="Y287" s="33">
        <f t="shared" si="71"/>
        <v>4.3032667963763478</v>
      </c>
      <c r="Z287" s="33">
        <f t="shared" si="71"/>
        <v>4.2407169573633894</v>
      </c>
      <c r="AA287" s="33">
        <f t="shared" si="71"/>
        <v>4.3174008217200726</v>
      </c>
      <c r="AB287" s="33">
        <f t="shared" si="71"/>
        <v>4.327745248835237</v>
      </c>
      <c r="AC287" s="33">
        <f t="shared" si="71"/>
        <v>4.2228328055252744</v>
      </c>
      <c r="AD287" s="33">
        <f t="shared" si="71"/>
        <v>4.2022054029855198</v>
      </c>
      <c r="AE287" s="33">
        <f t="shared" si="71"/>
        <v>4.1739720525676232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3.4321724795531505</v>
      </c>
      <c r="D288" s="94">
        <f>+'CO2'!D288+'abs CO2'!D288+'CH4'!D288*PCG!$C$5+N2O!D288*PCG!$C$6+HFC!D288+PFC!D288+'SF6'!D288</f>
        <v>3.2723173059060056</v>
      </c>
      <c r="E288" s="94">
        <f>+'CO2'!E288+'abs CO2'!E288+'CH4'!E288*PCG!$C$5+N2O!E288*PCG!$C$6+HFC!E288+PFC!E288+'SF6'!E288</f>
        <v>2.9764152777067507</v>
      </c>
      <c r="F288" s="94">
        <f>+'CO2'!F288+'abs CO2'!F288+'CH4'!F288*PCG!$C$5+N2O!F288*PCG!$C$6+HFC!F288+PFC!F288+'SF6'!F288</f>
        <v>1.9654842340516201</v>
      </c>
      <c r="G288" s="94">
        <f>+'CO2'!G288+'abs CO2'!G288+'CH4'!G288*PCG!$C$5+N2O!G288*PCG!$C$6+HFC!G288+PFC!G288+'SF6'!G288</f>
        <v>1.7582976272007174</v>
      </c>
      <c r="H288" s="94">
        <f>+'CO2'!H288+'abs CO2'!H288+'CH4'!H288*PCG!$C$5+N2O!H288*PCG!$C$6+HFC!H288+PFC!H288+'SF6'!H288</f>
        <v>1.8398104282391397</v>
      </c>
      <c r="I288" s="94">
        <f>+'CO2'!I288+'abs CO2'!I288+'CH4'!I288*PCG!$C$5+N2O!I288*PCG!$C$6+HFC!I288+PFC!I288+'SF6'!I288</f>
        <v>1.3872826083910701</v>
      </c>
      <c r="J288" s="94">
        <f>+'CO2'!J288+'abs CO2'!J288+'CH4'!J288*PCG!$C$5+N2O!J288*PCG!$C$6+HFC!J288+PFC!J288+'SF6'!J288</f>
        <v>1.5761290436109519</v>
      </c>
      <c r="K288" s="94">
        <f>+'CO2'!K288+'abs CO2'!K288+'CH4'!K288*PCG!$C$5+N2O!K288*PCG!$C$6+HFC!K288+PFC!K288+'SF6'!K288</f>
        <v>1.6925072288656076</v>
      </c>
      <c r="L288" s="94">
        <f>+'CO2'!L288+'abs CO2'!L288+'CH4'!L288*PCG!$C$5+N2O!L288*PCG!$C$6+HFC!L288+PFC!L288+'SF6'!L288</f>
        <v>0.77489375262734961</v>
      </c>
      <c r="M288" s="94">
        <f>+'CO2'!M288+'abs CO2'!M288+'CH4'!M288*PCG!$C$5+N2O!M288*PCG!$C$6+HFC!M288+PFC!M288+'SF6'!M288</f>
        <v>0.61992230152098438</v>
      </c>
      <c r="N288" s="94">
        <f>+'CO2'!N288+'abs CO2'!N288+'CH4'!N288*PCG!$C$5+N2O!N288*PCG!$C$6+HFC!N288+PFC!N288+'SF6'!N288</f>
        <v>0.68824790243681688</v>
      </c>
      <c r="O288" s="94">
        <f>+'CO2'!O288+'abs CO2'!O288+'CH4'!O288*PCG!$C$5+N2O!O288*PCG!$C$6+HFC!O288+PFC!O288+'SF6'!O288</f>
        <v>0.6340863120667164</v>
      </c>
      <c r="P288" s="94">
        <f>+'CO2'!P288+'abs CO2'!P288+'CH4'!P288*PCG!$C$5+N2O!P288*PCG!$C$6+HFC!P288+PFC!P288+'SF6'!P288</f>
        <v>0.60730510085551104</v>
      </c>
      <c r="Q288" s="94">
        <f>+'CO2'!Q288+'abs CO2'!Q288+'CH4'!Q288*PCG!$C$5+N2O!Q288*PCG!$C$6+HFC!Q288+PFC!Q288+'SF6'!Q288</f>
        <v>0.61095147268819672</v>
      </c>
      <c r="R288" s="94">
        <f>+'CO2'!R288+'abs CO2'!R288+'CH4'!R288*PCG!$C$5+N2O!R288*PCG!$C$6+HFC!R288+PFC!R288+'SF6'!R288</f>
        <v>0.61024192222302465</v>
      </c>
      <c r="S288" s="94">
        <f>+'CO2'!S288+'abs CO2'!S288+'CH4'!S288*PCG!$C$5+N2O!S288*PCG!$C$6+HFC!S288+PFC!S288+'SF6'!S288</f>
        <v>0.39446144439805464</v>
      </c>
      <c r="T288" s="94">
        <f>+'CO2'!T288+'abs CO2'!T288+'CH4'!T288*PCG!$C$5+N2O!T288*PCG!$C$6+HFC!T288+PFC!T288+'SF6'!T288</f>
        <v>0.21079661620488024</v>
      </c>
      <c r="U288" s="94">
        <f>+'CO2'!U288+'abs CO2'!U288+'CH4'!U288*PCG!$C$5+N2O!U288*PCG!$C$6+HFC!U288+PFC!U288+'SF6'!U288</f>
        <v>0.33606415602281792</v>
      </c>
      <c r="V288" s="94">
        <f>+'CO2'!V288+'abs CO2'!V288+'CH4'!V288*PCG!$C$5+N2O!V288*PCG!$C$6+HFC!V288+PFC!V288+'SF6'!V288</f>
        <v>0.46293511729287334</v>
      </c>
      <c r="W288" s="94">
        <f>+'CO2'!W288+'abs CO2'!W288+'CH4'!W288*PCG!$C$5+N2O!W288*PCG!$C$6+HFC!W288+PFC!W288+'SF6'!W288</f>
        <v>0.52023523755885792</v>
      </c>
      <c r="X288" s="94">
        <f>+'CO2'!X288+'abs CO2'!X288+'CH4'!X288*PCG!$C$5+N2O!X288*PCG!$C$6+HFC!X288+PFC!X288+'SF6'!X288</f>
        <v>0.56904810904568159</v>
      </c>
      <c r="Y288" s="94">
        <f>+'CO2'!Y288+'abs CO2'!Y288+'CH4'!Y288*PCG!$C$5+N2O!Y288*PCG!$C$6+HFC!Y288+PFC!Y288+'SF6'!Y288</f>
        <v>0.47920506867534701</v>
      </c>
      <c r="Z288" s="94">
        <f>+'CO2'!Z288+'abs CO2'!Z288+'CH4'!Z288*PCG!$C$5+N2O!Z288*PCG!$C$6+HFC!Z288+PFC!Z288+'SF6'!Z288</f>
        <v>0.41034167483378903</v>
      </c>
      <c r="AA288" s="94">
        <f>+'CO2'!AA288+'abs CO2'!AA288+'CH4'!AA288*PCG!$C$5+N2O!AA288*PCG!$C$6+HFC!AA288+PFC!AA288+'SF6'!AA288</f>
        <v>0.41932676991907236</v>
      </c>
      <c r="AB288" s="94">
        <f>+'CO2'!AB288+'abs CO2'!AB288+'CH4'!AB288*PCG!$C$5+N2O!AB288*PCG!$C$6+HFC!AB288+PFC!AB288+'SF6'!AB288</f>
        <v>0.39094897731043676</v>
      </c>
      <c r="AC288" s="94">
        <f>+'CO2'!AC288+'abs CO2'!AC288+'CH4'!AC288*PCG!$C$5+N2O!AC288*PCG!$C$6+HFC!AC288+PFC!AC288+'SF6'!AC288</f>
        <v>0.24054172438827445</v>
      </c>
      <c r="AD288" s="94">
        <f>+'CO2'!AD288+'abs CO2'!AD288+'CH4'!AD288*PCG!$C$5+N2O!AD288*PCG!$C$6+HFC!AD288+PFC!AD288+'SF6'!AD288</f>
        <v>0.19217517766951969</v>
      </c>
      <c r="AE288" s="94">
        <f>+'CO2'!AE288+'abs CO2'!AE288+'CH4'!AE288*PCG!$C$5+N2O!AE288*PCG!$C$6+HFC!AE288+PFC!AE288+'SF6'!AE288</f>
        <v>0.13620268307262359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12.655134254102396</v>
      </c>
      <c r="D289" s="94">
        <f>+'CO2'!D289+'abs CO2'!D289+'CH4'!D289*PCG!$C$5+N2O!D289*PCG!$C$6+HFC!D289+PFC!D289+'SF6'!D289</f>
        <v>12.445138485514285</v>
      </c>
      <c r="E289" s="94">
        <f>+'CO2'!E289+'abs CO2'!E289+'CH4'!E289*PCG!$C$5+N2O!E289*PCG!$C$6+HFC!E289+PFC!E289+'SF6'!E289</f>
        <v>12.29919411396137</v>
      </c>
      <c r="F289" s="94">
        <f>+'CO2'!F289+'abs CO2'!F289+'CH4'!F289*PCG!$C$5+N2O!F289*PCG!$C$6+HFC!F289+PFC!F289+'SF6'!F289</f>
        <v>12.095513378022856</v>
      </c>
      <c r="G289" s="94">
        <f>+'CO2'!G289+'abs CO2'!G289+'CH4'!G289*PCG!$C$5+N2O!G289*PCG!$C$6+HFC!G289+PFC!G289+'SF6'!G289</f>
        <v>11.834334304391312</v>
      </c>
      <c r="H289" s="94">
        <f>+'CO2'!H289+'abs CO2'!H289+'CH4'!H289*PCG!$C$5+N2O!H289*PCG!$C$6+HFC!H289+PFC!H289+'SF6'!H289</f>
        <v>11.515876870083424</v>
      </c>
      <c r="I289" s="94">
        <f>+'CO2'!I289+'abs CO2'!I289+'CH4'!I289*PCG!$C$5+N2O!I289*PCG!$C$6+HFC!I289+PFC!I289+'SF6'!I289</f>
        <v>11.139642920403974</v>
      </c>
      <c r="J289" s="94">
        <f>+'CO2'!J289+'abs CO2'!J289+'CH4'!J289*PCG!$C$5+N2O!J289*PCG!$C$6+HFC!J289+PFC!J289+'SF6'!J289</f>
        <v>10.621904021472957</v>
      </c>
      <c r="K289" s="94">
        <f>+'CO2'!K289+'abs CO2'!K289+'CH4'!K289*PCG!$C$5+N2O!K289*PCG!$C$6+HFC!K289+PFC!K289+'SF6'!K289</f>
        <v>10.013259942582376</v>
      </c>
      <c r="L289" s="94">
        <f>+'CO2'!L289+'abs CO2'!L289+'CH4'!L289*PCG!$C$5+N2O!L289*PCG!$C$6+HFC!L289+PFC!L289+'SF6'!L289</f>
        <v>9.5462985822562256</v>
      </c>
      <c r="M289" s="94">
        <f>+'CO2'!M289+'abs CO2'!M289+'CH4'!M289*PCG!$C$5+N2O!M289*PCG!$C$6+HFC!M289+PFC!M289+'SF6'!M289</f>
        <v>8.9644273249505169</v>
      </c>
      <c r="N289" s="94">
        <f>+'CO2'!N289+'abs CO2'!N289+'CH4'!N289*PCG!$C$5+N2O!N289*PCG!$C$6+HFC!N289+PFC!N289+'SF6'!N289</f>
        <v>8.5959424046832691</v>
      </c>
      <c r="O289" s="94">
        <f>+'CO2'!O289+'abs CO2'!O289+'CH4'!O289*PCG!$C$5+N2O!O289*PCG!$C$6+HFC!O289+PFC!O289+'SF6'!O289</f>
        <v>8.1771063200990746</v>
      </c>
      <c r="P289" s="94">
        <f>+'CO2'!P289+'abs CO2'!P289+'CH4'!P289*PCG!$C$5+N2O!P289*PCG!$C$6+HFC!P289+PFC!P289+'SF6'!P289</f>
        <v>7.701968902612732</v>
      </c>
      <c r="Q289" s="94">
        <f>+'CO2'!Q289+'abs CO2'!Q289+'CH4'!Q289*PCG!$C$5+N2O!Q289*PCG!$C$6+HFC!Q289+PFC!Q289+'SF6'!Q289</f>
        <v>7.2223250002358403</v>
      </c>
      <c r="R289" s="94">
        <f>+'CO2'!R289+'abs CO2'!R289+'CH4'!R289*PCG!$C$5+N2O!R289*PCG!$C$6+HFC!R289+PFC!R289+'SF6'!R289</f>
        <v>6.6591375125751</v>
      </c>
      <c r="S289" s="94">
        <f>+'CO2'!S289+'abs CO2'!S289+'CH4'!S289*PCG!$C$5+N2O!S289*PCG!$C$6+HFC!S289+PFC!S289+'SF6'!S289</f>
        <v>6.0821095213651217</v>
      </c>
      <c r="T289" s="94">
        <f>+'CO2'!T289+'abs CO2'!T289+'CH4'!T289*PCG!$C$5+N2O!T289*PCG!$C$6+HFC!T289+PFC!T289+'SF6'!T289</f>
        <v>5.5010407214115009</v>
      </c>
      <c r="U289" s="94">
        <f>+'CO2'!U289+'abs CO2'!U289+'CH4'!U289*PCG!$C$5+N2O!U289*PCG!$C$6+HFC!U289+PFC!U289+'SF6'!U289</f>
        <v>4.9658270309870405</v>
      </c>
      <c r="V289" s="94">
        <f>+'CO2'!V289+'abs CO2'!V289+'CH4'!V289*PCG!$C$5+N2O!V289*PCG!$C$6+HFC!V289+PFC!V289+'SF6'!V289</f>
        <v>4.3901698434747001</v>
      </c>
      <c r="W289" s="94">
        <f>+'CO2'!W289+'abs CO2'!W289+'CH4'!W289*PCG!$C$5+N2O!W289*PCG!$C$6+HFC!W289+PFC!W289+'SF6'!W289</f>
        <v>3.788821571023802</v>
      </c>
      <c r="X289" s="94">
        <f>+'CO2'!X289+'abs CO2'!X289+'CH4'!X289*PCG!$C$5+N2O!X289*PCG!$C$6+HFC!X289+PFC!X289+'SF6'!X289</f>
        <v>3.8056436459034004</v>
      </c>
      <c r="Y289" s="94">
        <f>+'CO2'!Y289+'abs CO2'!Y289+'CH4'!Y289*PCG!$C$5+N2O!Y289*PCG!$C$6+HFC!Y289+PFC!Y289+'SF6'!Y289</f>
        <v>3.8240617277010007</v>
      </c>
      <c r="Z289" s="94">
        <f>+'CO2'!Z289+'abs CO2'!Z289+'CH4'!Z289*PCG!$C$5+N2O!Z289*PCG!$C$6+HFC!Z289+PFC!Z289+'SF6'!Z289</f>
        <v>3.8303752825296007</v>
      </c>
      <c r="AA289" s="94">
        <f>+'CO2'!AA289+'abs CO2'!AA289+'CH4'!AA289*PCG!$C$5+N2O!AA289*PCG!$C$6+HFC!AA289+PFC!AA289+'SF6'!AA289</f>
        <v>3.8980740518010006</v>
      </c>
      <c r="AB289" s="94">
        <f>+'CO2'!AB289+'abs CO2'!AB289+'CH4'!AB289*PCG!$C$5+N2O!AB289*PCG!$C$6+HFC!AB289+PFC!AB289+'SF6'!AB289</f>
        <v>3.9367962715248002</v>
      </c>
      <c r="AC289" s="94">
        <f>+'CO2'!AC289+'abs CO2'!AC289+'CH4'!AC289*PCG!$C$5+N2O!AC289*PCG!$C$6+HFC!AC289+PFC!AC289+'SF6'!AC289</f>
        <v>3.9822910811370003</v>
      </c>
      <c r="AD289" s="94">
        <f>+'CO2'!AD289+'abs CO2'!AD289+'CH4'!AD289*PCG!$C$5+N2O!AD289*PCG!$C$6+HFC!AD289+PFC!AD289+'SF6'!AD289</f>
        <v>4.0100302253160001</v>
      </c>
      <c r="AE289" s="94">
        <f>+'CO2'!AE289+'abs CO2'!AE289+'CH4'!AE289*PCG!$C$5+N2O!AE289*PCG!$C$6+HFC!AE289+PFC!AE289+'SF6'!AE289</f>
        <v>4.0377693694949999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14.086315229244875</v>
      </c>
      <c r="D294" s="94">
        <f>+'CO2'!D294+'abs CO2'!D294+'CH4'!D294*PCG!$C$5+N2O!D294*PCG!$C$6+HFC!D294+PFC!D294+'SF6'!D294</f>
        <v>15.92197512388155</v>
      </c>
      <c r="E294" s="94">
        <f>+'CO2'!E294+'abs CO2'!E294+'CH4'!E294*PCG!$C$5+N2O!E294*PCG!$C$6+HFC!E294+PFC!E294+'SF6'!E294</f>
        <v>17.288719834376032</v>
      </c>
      <c r="F294" s="94">
        <f>+'CO2'!F294+'abs CO2'!F294+'CH4'!F294*PCG!$C$5+N2O!F294*PCG!$C$6+HFC!F294+PFC!F294+'SF6'!F294</f>
        <v>17.354737265649238</v>
      </c>
      <c r="G294" s="94">
        <f>+'CO2'!G294+'abs CO2'!G294+'CH4'!G294*PCG!$C$5+N2O!G294*PCG!$C$6+HFC!G294+PFC!G294+'SF6'!G294</f>
        <v>16.450876724476913</v>
      </c>
      <c r="H294" s="94">
        <f>+'CO2'!H294+'abs CO2'!H294+'CH4'!H294*PCG!$C$5+N2O!H294*PCG!$C$6+HFC!H294+PFC!H294+'SF6'!H294</f>
        <v>18.373873650710273</v>
      </c>
      <c r="I294" s="94">
        <f>+'CO2'!I294+'abs CO2'!I294+'CH4'!I294*PCG!$C$5+N2O!I294*PCG!$C$6+HFC!I294+PFC!I294+'SF6'!I294</f>
        <v>24.29877643774136</v>
      </c>
      <c r="J294" s="94">
        <f>+'CO2'!J294+'abs CO2'!J294+'CH4'!J294*PCG!$C$5+N2O!J294*PCG!$C$6+HFC!J294+PFC!J294+'SF6'!J294</f>
        <v>17.043313442888024</v>
      </c>
      <c r="K294" s="94">
        <f>+'CO2'!K294+'abs CO2'!K294+'CH4'!K294*PCG!$C$5+N2O!K294*PCG!$C$6+HFC!K294+PFC!K294+'SF6'!K294</f>
        <v>19.329519586568306</v>
      </c>
      <c r="L294" s="94">
        <f>+'CO2'!L294+'abs CO2'!L294+'CH4'!L294*PCG!$C$5+N2O!L294*PCG!$C$6+HFC!L294+PFC!L294+'SF6'!L294</f>
        <v>22.217467160280226</v>
      </c>
      <c r="M294" s="94">
        <f>+'CO2'!M294+'abs CO2'!M294+'CH4'!M294*PCG!$C$5+N2O!M294*PCG!$C$6+HFC!M294+PFC!M294+'SF6'!M294</f>
        <v>24.713783769594343</v>
      </c>
      <c r="N294" s="94">
        <f>+'CO2'!N294+'abs CO2'!N294+'CH4'!N294*PCG!$C$5+N2O!N294*PCG!$C$6+HFC!N294+PFC!N294+'SF6'!N294</f>
        <v>22.308428027057928</v>
      </c>
      <c r="O294" s="94">
        <f>+'CO2'!O294+'abs CO2'!O294+'CH4'!O294*PCG!$C$5+N2O!O294*PCG!$C$6+HFC!O294+PFC!O294+'SF6'!O294</f>
        <v>25.178797375590566</v>
      </c>
      <c r="P294" s="94">
        <f>+'CO2'!P294+'abs CO2'!P294+'CH4'!P294*PCG!$C$5+N2O!P294*PCG!$C$6+HFC!P294+PFC!P294+'SF6'!P294</f>
        <v>28.003383721976494</v>
      </c>
      <c r="Q294" s="94">
        <f>+'CO2'!Q294+'abs CO2'!Q294+'CH4'!Q294*PCG!$C$5+N2O!Q294*PCG!$C$6+HFC!Q294+PFC!Q294+'SF6'!Q294</f>
        <v>28.667780768653973</v>
      </c>
      <c r="R294" s="94">
        <f>+'CO2'!R294+'abs CO2'!R294+'CH4'!R294*PCG!$C$5+N2O!R294*PCG!$C$6+HFC!R294+PFC!R294+'SF6'!R294</f>
        <v>24.088989756389026</v>
      </c>
      <c r="S294" s="94">
        <f>+'CO2'!S294+'abs CO2'!S294+'CH4'!S294*PCG!$C$5+N2O!S294*PCG!$C$6+HFC!S294+PFC!S294+'SF6'!S294</f>
        <v>25.463313978034755</v>
      </c>
      <c r="T294" s="94">
        <f>+'CO2'!T294+'abs CO2'!T294+'CH4'!T294*PCG!$C$5+N2O!T294*PCG!$C$6+HFC!T294+PFC!T294+'SF6'!T294</f>
        <v>25.185262699203939</v>
      </c>
      <c r="U294" s="94">
        <f>+'CO2'!U294+'abs CO2'!U294+'CH4'!U294*PCG!$C$5+N2O!U294*PCG!$C$6+HFC!U294+PFC!U294+'SF6'!U294</f>
        <v>27.9695598894087</v>
      </c>
      <c r="V294" s="94">
        <f>+'CO2'!V294+'abs CO2'!V294+'CH4'!V294*PCG!$C$5+N2O!V294*PCG!$C$6+HFC!V294+PFC!V294+'SF6'!V294</f>
        <v>24.586675749810162</v>
      </c>
      <c r="W294" s="94">
        <f>+'CO2'!W294+'abs CO2'!W294+'CH4'!W294*PCG!$C$5+N2O!W294*PCG!$C$6+HFC!W294+PFC!W294+'SF6'!W294</f>
        <v>30.780749571405874</v>
      </c>
      <c r="X294" s="94">
        <f>+'CO2'!X294+'abs CO2'!X294+'CH4'!X294*PCG!$C$5+N2O!X294*PCG!$C$6+HFC!X294+PFC!X294+'SF6'!X294</f>
        <v>30.505244405321516</v>
      </c>
      <c r="Y294" s="94">
        <f>+'CO2'!Y294+'abs CO2'!Y294+'CH4'!Y294*PCG!$C$5+N2O!Y294*PCG!$C$6+HFC!Y294+PFC!Y294+'SF6'!Y294</f>
        <v>30.376008240018763</v>
      </c>
      <c r="Z294" s="94">
        <f>+'CO2'!Z294+'abs CO2'!Z294+'CH4'!Z294*PCG!$C$5+N2O!Z294*PCG!$C$6+HFC!Z294+PFC!Z294+'SF6'!Z294</f>
        <v>32.66994484639762</v>
      </c>
      <c r="AA294" s="94">
        <f>+'CO2'!AA294+'abs CO2'!AA294+'CH4'!AA294*PCG!$C$5+N2O!AA294*PCG!$C$6+HFC!AA294+PFC!AA294+'SF6'!AA294</f>
        <v>31.127982270418233</v>
      </c>
      <c r="AB294" s="94">
        <f>+'CO2'!AB294+'abs CO2'!AB294+'CH4'!AB294*PCG!$C$5+N2O!AB294*PCG!$C$6+HFC!AB294+PFC!AB294+'SF6'!AB294</f>
        <v>35.333355924392457</v>
      </c>
      <c r="AC294" s="94">
        <f>+'CO2'!AC294+'abs CO2'!AC294+'CH4'!AC294*PCG!$C$5+N2O!AC294*PCG!$C$6+HFC!AC294+PFC!AC294+'SF6'!AC294</f>
        <v>29.126621227595468</v>
      </c>
      <c r="AD294" s="94">
        <f>+'CO2'!AD294+'abs CO2'!AD294+'CH4'!AD294*PCG!$C$5+N2O!AD294*PCG!$C$6+HFC!AD294+PFC!AD294+'SF6'!AD294</f>
        <v>29.46948972173405</v>
      </c>
      <c r="AE294" s="94">
        <f>+'CO2'!AE294+'abs CO2'!AE294+'CH4'!AE294*PCG!$C$5+N2O!AE294*PCG!$C$6+HFC!AE294+PFC!AE294+'SF6'!AE294</f>
        <v>29.84099154614481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288.35795961625354</v>
      </c>
      <c r="D297" s="32">
        <f t="shared" ref="D297:AE297" si="73">+D298+D383+D391+D399+D407+D415+D423+D424</f>
        <v>368.02999430300781</v>
      </c>
      <c r="E297" s="32">
        <f t="shared" si="73"/>
        <v>348.18251301733807</v>
      </c>
      <c r="F297" s="32">
        <f t="shared" si="73"/>
        <v>247.52428130197373</v>
      </c>
      <c r="G297" s="32">
        <f t="shared" si="73"/>
        <v>312.25528037518353</v>
      </c>
      <c r="H297" s="32">
        <f t="shared" si="73"/>
        <v>226.56821692725273</v>
      </c>
      <c r="I297" s="32">
        <f t="shared" si="73"/>
        <v>232.73465481509743</v>
      </c>
      <c r="J297" s="32">
        <f t="shared" si="73"/>
        <v>226.09710455186811</v>
      </c>
      <c r="K297" s="32">
        <f t="shared" si="73"/>
        <v>252.53617360496378</v>
      </c>
      <c r="L297" s="32">
        <f t="shared" si="73"/>
        <v>262.27015199181756</v>
      </c>
      <c r="M297" s="32">
        <f t="shared" si="73"/>
        <v>282.50660539045566</v>
      </c>
      <c r="N297" s="32">
        <f t="shared" si="73"/>
        <v>278.56717265614378</v>
      </c>
      <c r="O297" s="32">
        <f t="shared" si="73"/>
        <v>154.02080717431508</v>
      </c>
      <c r="P297" s="32">
        <f t="shared" si="73"/>
        <v>269.29223284768642</v>
      </c>
      <c r="Q297" s="32">
        <f t="shared" si="73"/>
        <v>223.63263374192053</v>
      </c>
      <c r="R297" s="32">
        <f t="shared" si="73"/>
        <v>305.60001547440248</v>
      </c>
      <c r="S297" s="32">
        <f t="shared" si="73"/>
        <v>391.42789144969828</v>
      </c>
      <c r="T297" s="32">
        <f t="shared" si="73"/>
        <v>387.01194709596825</v>
      </c>
      <c r="U297" s="32">
        <f t="shared" si="73"/>
        <v>223.30173906846494</v>
      </c>
      <c r="V297" s="32">
        <f t="shared" si="73"/>
        <v>472.75839263520464</v>
      </c>
      <c r="W297" s="32">
        <f t="shared" si="73"/>
        <v>419.49844834297858</v>
      </c>
      <c r="X297" s="32">
        <f t="shared" si="73"/>
        <v>394.23617410589253</v>
      </c>
      <c r="Y297" s="28">
        <f t="shared" si="73"/>
        <v>331.13413448971448</v>
      </c>
      <c r="Z297" s="28">
        <f t="shared" si="73"/>
        <v>342.17004335874873</v>
      </c>
      <c r="AA297" s="28">
        <f t="shared" si="73"/>
        <v>715.90355861165403</v>
      </c>
      <c r="AB297" s="28">
        <f t="shared" si="73"/>
        <v>340.59074739211195</v>
      </c>
      <c r="AC297" s="28">
        <f t="shared" si="73"/>
        <v>384.99571125645605</v>
      </c>
      <c r="AD297" s="28">
        <f t="shared" si="73"/>
        <v>1083.4976612265609</v>
      </c>
      <c r="AE297" s="28">
        <f t="shared" si="73"/>
        <v>392.18672902907838</v>
      </c>
    </row>
    <row r="298" spans="1:31" x14ac:dyDescent="0.2">
      <c r="A298" s="9" t="s">
        <v>549</v>
      </c>
      <c r="B298" s="4" t="s">
        <v>550</v>
      </c>
      <c r="C298" s="33">
        <f>+C299+C367</f>
        <v>-55.108759583918115</v>
      </c>
      <c r="D298" s="33">
        <f t="shared" ref="D298:AE298" si="74">+D299+D367</f>
        <v>24.177316928809034</v>
      </c>
      <c r="E298" s="33">
        <f t="shared" si="74"/>
        <v>-1.511214701015362</v>
      </c>
      <c r="F298" s="33">
        <f t="shared" si="74"/>
        <v>-107.97442806454661</v>
      </c>
      <c r="G298" s="33">
        <f t="shared" si="74"/>
        <v>-48.49123155449044</v>
      </c>
      <c r="H298" s="33">
        <f t="shared" si="74"/>
        <v>-139.02703349512069</v>
      </c>
      <c r="I298" s="33">
        <f t="shared" si="74"/>
        <v>-138.12295978135631</v>
      </c>
      <c r="J298" s="33">
        <f t="shared" si="74"/>
        <v>-150.23086418193355</v>
      </c>
      <c r="K298" s="33">
        <f t="shared" si="74"/>
        <v>-129.20964930362967</v>
      </c>
      <c r="L298" s="33">
        <f t="shared" si="74"/>
        <v>-124.91417319525516</v>
      </c>
      <c r="M298" s="33">
        <f t="shared" si="74"/>
        <v>-110.16540871982528</v>
      </c>
      <c r="N298" s="33">
        <f t="shared" si="74"/>
        <v>-119.68228103955141</v>
      </c>
      <c r="O298" s="33">
        <f t="shared" si="74"/>
        <v>-84.201501869311898</v>
      </c>
      <c r="P298" s="33">
        <f t="shared" si="74"/>
        <v>24.901843579573665</v>
      </c>
      <c r="Q298" s="33">
        <f t="shared" si="74"/>
        <v>-26.276859730160055</v>
      </c>
      <c r="R298" s="33">
        <f t="shared" si="74"/>
        <v>50.05987691801522</v>
      </c>
      <c r="S298" s="33">
        <f t="shared" si="74"/>
        <v>151.71591508288446</v>
      </c>
      <c r="T298" s="33">
        <f t="shared" si="74"/>
        <v>132.96294500887865</v>
      </c>
      <c r="U298" s="33">
        <f t="shared" si="74"/>
        <v>22.040601176480919</v>
      </c>
      <c r="V298" s="33">
        <f t="shared" si="74"/>
        <v>265.8487319882704</v>
      </c>
      <c r="W298" s="33">
        <f t="shared" si="74"/>
        <v>215.82327480271189</v>
      </c>
      <c r="X298" s="33">
        <f t="shared" si="74"/>
        <v>192.41344291547418</v>
      </c>
      <c r="Y298" s="21">
        <f t="shared" si="74"/>
        <v>130.92658988425612</v>
      </c>
      <c r="Z298" s="21">
        <f t="shared" si="74"/>
        <v>144.39706759018898</v>
      </c>
      <c r="AA298" s="21">
        <f t="shared" si="74"/>
        <v>541.55773497639245</v>
      </c>
      <c r="AB298" s="21">
        <f t="shared" si="74"/>
        <v>168.21537766543975</v>
      </c>
      <c r="AC298" s="21">
        <f t="shared" si="74"/>
        <v>219.043061627686</v>
      </c>
      <c r="AD298" s="21">
        <f t="shared" si="74"/>
        <v>914.13486076370441</v>
      </c>
      <c r="AE298" s="21">
        <f t="shared" si="74"/>
        <v>232.7845161731843</v>
      </c>
    </row>
    <row r="299" spans="1:31" x14ac:dyDescent="0.2">
      <c r="A299" s="9" t="s">
        <v>551</v>
      </c>
      <c r="B299" s="4" t="s">
        <v>552</v>
      </c>
      <c r="C299" s="33">
        <f>+C300+C349+C364</f>
        <v>23.660684292027877</v>
      </c>
      <c r="D299" s="33">
        <f t="shared" ref="D299:AE299" si="75">+D300+D349+D364</f>
        <v>110.30970001160199</v>
      </c>
      <c r="E299" s="33">
        <f t="shared" si="75"/>
        <v>117.12704454108858</v>
      </c>
      <c r="F299" s="33">
        <f t="shared" si="75"/>
        <v>66.926721590075019</v>
      </c>
      <c r="G299" s="33">
        <f t="shared" si="75"/>
        <v>147.44972171760767</v>
      </c>
      <c r="H299" s="33">
        <f t="shared" si="75"/>
        <v>63.298898438855346</v>
      </c>
      <c r="I299" s="33">
        <f t="shared" si="75"/>
        <v>85.42117172832755</v>
      </c>
      <c r="J299" s="33">
        <f t="shared" si="75"/>
        <v>80.446261703035475</v>
      </c>
      <c r="K299" s="33">
        <f t="shared" si="75"/>
        <v>110.58375981437345</v>
      </c>
      <c r="L299" s="33">
        <f t="shared" si="75"/>
        <v>125.86254039666821</v>
      </c>
      <c r="M299" s="33">
        <f t="shared" si="75"/>
        <v>136.68858247599303</v>
      </c>
      <c r="N299" s="33">
        <f t="shared" si="75"/>
        <v>134.03330641446837</v>
      </c>
      <c r="O299" s="33">
        <f t="shared" si="75"/>
        <v>132.73089054512658</v>
      </c>
      <c r="P299" s="33">
        <f t="shared" si="75"/>
        <v>250.82048349856672</v>
      </c>
      <c r="Q299" s="33">
        <f t="shared" si="75"/>
        <v>156.87062983014258</v>
      </c>
      <c r="R299" s="33">
        <f t="shared" si="75"/>
        <v>211.88394795254001</v>
      </c>
      <c r="S299" s="33">
        <f t="shared" si="75"/>
        <v>329.10459662230744</v>
      </c>
      <c r="T299" s="33">
        <f t="shared" si="75"/>
        <v>319.24917837910436</v>
      </c>
      <c r="U299" s="33">
        <f t="shared" si="75"/>
        <v>233.84506841261077</v>
      </c>
      <c r="V299" s="33">
        <f t="shared" si="75"/>
        <v>351.35969411174631</v>
      </c>
      <c r="W299" s="33">
        <f t="shared" si="75"/>
        <v>283.8511022678411</v>
      </c>
      <c r="X299" s="33">
        <f t="shared" si="75"/>
        <v>256.85313298875496</v>
      </c>
      <c r="Y299" s="21">
        <f t="shared" si="75"/>
        <v>170.45042476274313</v>
      </c>
      <c r="Z299" s="21">
        <f t="shared" si="75"/>
        <v>174.94789079921824</v>
      </c>
      <c r="AA299" s="21">
        <f t="shared" si="75"/>
        <v>604.39562005520327</v>
      </c>
      <c r="AB299" s="21">
        <f t="shared" si="75"/>
        <v>228.33643594654009</v>
      </c>
      <c r="AC299" s="21">
        <f t="shared" si="75"/>
        <v>276.24487724875354</v>
      </c>
      <c r="AD299" s="21">
        <f t="shared" si="75"/>
        <v>967.53161179647907</v>
      </c>
      <c r="AE299" s="21">
        <f t="shared" si="75"/>
        <v>282.76708775437254</v>
      </c>
    </row>
    <row r="300" spans="1:31" x14ac:dyDescent="0.2">
      <c r="A300" s="9" t="s">
        <v>553</v>
      </c>
      <c r="B300" s="4" t="s">
        <v>554</v>
      </c>
      <c r="C300" s="33">
        <f>+C301+C341</f>
        <v>-424.04788501564548</v>
      </c>
      <c r="D300" s="33">
        <f t="shared" ref="D300:AE300" si="76">+D301+D341</f>
        <v>-449.48968923176369</v>
      </c>
      <c r="E300" s="33">
        <f t="shared" si="76"/>
        <v>-472.30161412448689</v>
      </c>
      <c r="F300" s="33">
        <f t="shared" si="76"/>
        <v>-483.52824025690472</v>
      </c>
      <c r="G300" s="33">
        <f t="shared" si="76"/>
        <v>-496.76333275820519</v>
      </c>
      <c r="H300" s="33">
        <f t="shared" si="76"/>
        <v>-510.6606747955384</v>
      </c>
      <c r="I300" s="33">
        <f t="shared" si="76"/>
        <v>-522.80618030302696</v>
      </c>
      <c r="J300" s="33">
        <f t="shared" si="76"/>
        <v>-532.56730737750888</v>
      </c>
      <c r="K300" s="33">
        <f t="shared" si="76"/>
        <v>-541.14969989879978</v>
      </c>
      <c r="L300" s="33">
        <f t="shared" si="76"/>
        <v>-550.62084222714873</v>
      </c>
      <c r="M300" s="33">
        <f t="shared" si="76"/>
        <v>-570.21830032112337</v>
      </c>
      <c r="N300" s="33">
        <f t="shared" si="76"/>
        <v>-570.39210786166757</v>
      </c>
      <c r="O300" s="33">
        <f t="shared" si="76"/>
        <v>-583.02034093664111</v>
      </c>
      <c r="P300" s="33">
        <f t="shared" si="76"/>
        <v>-576.07876013414261</v>
      </c>
      <c r="Q300" s="33">
        <f t="shared" si="76"/>
        <v>-621.27634075893116</v>
      </c>
      <c r="R300" s="33">
        <f t="shared" si="76"/>
        <v>-638.70103370936795</v>
      </c>
      <c r="S300" s="33">
        <f t="shared" si="76"/>
        <v>-629.94009172224958</v>
      </c>
      <c r="T300" s="33">
        <f t="shared" si="76"/>
        <v>-631.87785473095107</v>
      </c>
      <c r="U300" s="33">
        <f t="shared" si="76"/>
        <v>-632.6845715448377</v>
      </c>
      <c r="V300" s="33">
        <f t="shared" si="76"/>
        <v>-635.46557335401496</v>
      </c>
      <c r="W300" s="33">
        <f t="shared" si="76"/>
        <v>-628.08102879806529</v>
      </c>
      <c r="X300" s="33">
        <f t="shared" si="76"/>
        <v>-633.96728048393038</v>
      </c>
      <c r="Y300" s="21">
        <f t="shared" si="76"/>
        <v>-667.19373266631203</v>
      </c>
      <c r="Z300" s="21">
        <f t="shared" si="76"/>
        <v>-679.37794843607196</v>
      </c>
      <c r="AA300" s="21">
        <f t="shared" si="76"/>
        <v>-680.84398168986957</v>
      </c>
      <c r="AB300" s="21">
        <f t="shared" si="76"/>
        <v>-677.62404197724345</v>
      </c>
      <c r="AC300" s="21">
        <f t="shared" si="76"/>
        <v>-673.36292629030231</v>
      </c>
      <c r="AD300" s="21">
        <f t="shared" si="76"/>
        <v>-679.70820789633569</v>
      </c>
      <c r="AE300" s="21">
        <f t="shared" si="76"/>
        <v>-680.30612355369453</v>
      </c>
    </row>
    <row r="301" spans="1:31" x14ac:dyDescent="0.2">
      <c r="A301" s="9" t="s">
        <v>555</v>
      </c>
      <c r="B301" s="4" t="s">
        <v>556</v>
      </c>
      <c r="C301" s="33">
        <f>+C302+C315+C328</f>
        <v>-421.53393174194116</v>
      </c>
      <c r="D301" s="33">
        <f t="shared" ref="D301:AE301" si="77">+D302+D315+D328</f>
        <v>-446.59964227833842</v>
      </c>
      <c r="E301" s="33">
        <f t="shared" si="77"/>
        <v>-468.99529747107238</v>
      </c>
      <c r="F301" s="33">
        <f t="shared" si="77"/>
        <v>-479.81542971083593</v>
      </c>
      <c r="G301" s="33">
        <f t="shared" si="77"/>
        <v>-492.29657815754922</v>
      </c>
      <c r="H301" s="33">
        <f t="shared" si="77"/>
        <v>-501.16153530435395</v>
      </c>
      <c r="I301" s="33">
        <f t="shared" si="77"/>
        <v>-506.72941192299288</v>
      </c>
      <c r="J301" s="33">
        <f t="shared" si="77"/>
        <v>-510.80572995492673</v>
      </c>
      <c r="K301" s="33">
        <f t="shared" si="77"/>
        <v>-514.6673977903572</v>
      </c>
      <c r="L301" s="33">
        <f t="shared" si="77"/>
        <v>-520.95201587262238</v>
      </c>
      <c r="M301" s="33">
        <f t="shared" si="77"/>
        <v>-522.96224215403549</v>
      </c>
      <c r="N301" s="33">
        <f t="shared" si="77"/>
        <v>-523.9150377627667</v>
      </c>
      <c r="O301" s="33">
        <f t="shared" si="77"/>
        <v>-524.37801447707875</v>
      </c>
      <c r="P301" s="33">
        <f t="shared" si="77"/>
        <v>-524.70227266580844</v>
      </c>
      <c r="Q301" s="33">
        <f t="shared" si="77"/>
        <v>-524.88816130637883</v>
      </c>
      <c r="R301" s="33">
        <f t="shared" si="77"/>
        <v>-525.56183313973543</v>
      </c>
      <c r="S301" s="33">
        <f t="shared" si="77"/>
        <v>-526.38254079391868</v>
      </c>
      <c r="T301" s="33">
        <f t="shared" si="77"/>
        <v>-527.65063750419324</v>
      </c>
      <c r="U301" s="33">
        <f t="shared" si="77"/>
        <v>-528.14551657124389</v>
      </c>
      <c r="V301" s="33">
        <f t="shared" si="77"/>
        <v>-528.70167025745627</v>
      </c>
      <c r="W301" s="33">
        <f t="shared" si="77"/>
        <v>-528.93583410818735</v>
      </c>
      <c r="X301" s="33">
        <f t="shared" si="77"/>
        <v>-529.69695018271398</v>
      </c>
      <c r="Y301" s="21">
        <f t="shared" si="77"/>
        <v>-531.1381396947213</v>
      </c>
      <c r="Z301" s="21">
        <f t="shared" si="77"/>
        <v>-532.68192856904591</v>
      </c>
      <c r="AA301" s="21">
        <f t="shared" si="77"/>
        <v>-534.41283901176325</v>
      </c>
      <c r="AB301" s="21">
        <f t="shared" si="77"/>
        <v>-536.92951877808468</v>
      </c>
      <c r="AC301" s="21">
        <f t="shared" si="77"/>
        <v>-539.68100218707934</v>
      </c>
      <c r="AD301" s="21">
        <f t="shared" si="77"/>
        <v>-540.85391530527204</v>
      </c>
      <c r="AE301" s="21">
        <f t="shared" si="77"/>
        <v>-542.79853383118973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-353.44689522731005</v>
      </c>
      <c r="D302" s="33">
        <f t="shared" si="78"/>
        <v>-353.44689522731005</v>
      </c>
      <c r="E302" s="33">
        <f t="shared" si="78"/>
        <v>-353.44689522731005</v>
      </c>
      <c r="F302" s="33">
        <f t="shared" si="78"/>
        <v>-353.44689522731005</v>
      </c>
      <c r="G302" s="33">
        <f t="shared" si="78"/>
        <v>-353.44689522731005</v>
      </c>
      <c r="H302" s="33">
        <f t="shared" si="78"/>
        <v>-353.44689522731005</v>
      </c>
      <c r="I302" s="33">
        <f t="shared" si="78"/>
        <v>-353.44689522731005</v>
      </c>
      <c r="J302" s="33">
        <f t="shared" si="78"/>
        <v>-353.44689522731005</v>
      </c>
      <c r="K302" s="33">
        <f t="shared" si="78"/>
        <v>-353.44689522731005</v>
      </c>
      <c r="L302" s="33">
        <f t="shared" si="78"/>
        <v>-353.44689522731005</v>
      </c>
      <c r="M302" s="33">
        <f t="shared" si="78"/>
        <v>-353.44689522731005</v>
      </c>
      <c r="N302" s="33">
        <f t="shared" si="78"/>
        <v>-353.44689522731005</v>
      </c>
      <c r="O302" s="33">
        <f t="shared" si="78"/>
        <v>-353.44689522731005</v>
      </c>
      <c r="P302" s="33">
        <f t="shared" si="78"/>
        <v>-353.44689522731005</v>
      </c>
      <c r="Q302" s="33">
        <f t="shared" si="78"/>
        <v>-353.44689522731005</v>
      </c>
      <c r="R302" s="33">
        <f t="shared" si="78"/>
        <v>-353.44689522731005</v>
      </c>
      <c r="S302" s="33">
        <f t="shared" si="78"/>
        <v>-353.44689522731005</v>
      </c>
      <c r="T302" s="33">
        <f t="shared" si="78"/>
        <v>-353.44689522731005</v>
      </c>
      <c r="U302" s="33">
        <f t="shared" si="78"/>
        <v>-353.44689522731005</v>
      </c>
      <c r="V302" s="33">
        <f t="shared" si="78"/>
        <v>-353.44689522731005</v>
      </c>
      <c r="W302" s="33">
        <f t="shared" si="78"/>
        <v>-353.44689522731005</v>
      </c>
      <c r="X302" s="33">
        <f t="shared" si="78"/>
        <v>-353.44689522731005</v>
      </c>
      <c r="Y302" s="33">
        <f t="shared" si="78"/>
        <v>-353.44689522731005</v>
      </c>
      <c r="Z302" s="33">
        <f t="shared" si="78"/>
        <v>-353.44689522731005</v>
      </c>
      <c r="AA302" s="33">
        <f t="shared" si="78"/>
        <v>-353.44689522731005</v>
      </c>
      <c r="AB302" s="33">
        <f t="shared" si="78"/>
        <v>-353.44689522731005</v>
      </c>
      <c r="AC302" s="33">
        <f t="shared" si="78"/>
        <v>-353.44689522731005</v>
      </c>
      <c r="AD302" s="33">
        <f t="shared" si="78"/>
        <v>-353.44689522731005</v>
      </c>
      <c r="AE302" s="33">
        <f t="shared" si="78"/>
        <v>-353.44689522731005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-0.45363396994600674</v>
      </c>
      <c r="D306" s="94">
        <f>+'CO2'!D306+'abs CO2'!D306+'CH4'!D306*PCG!$C$5+N2O!D306*PCG!$C$6+HFC!D306+PFC!D306+'SF6'!D306</f>
        <v>-0.45363396994600674</v>
      </c>
      <c r="E306" s="94">
        <f>+'CO2'!E306+'abs CO2'!E306+'CH4'!E306*PCG!$C$5+N2O!E306*PCG!$C$6+HFC!E306+PFC!E306+'SF6'!E306</f>
        <v>-0.45363396994600674</v>
      </c>
      <c r="F306" s="94">
        <f>+'CO2'!F306+'abs CO2'!F306+'CH4'!F306*PCG!$C$5+N2O!F306*PCG!$C$6+HFC!F306+PFC!F306+'SF6'!F306</f>
        <v>-0.45363396994600674</v>
      </c>
      <c r="G306" s="94">
        <f>+'CO2'!G306+'abs CO2'!G306+'CH4'!G306*PCG!$C$5+N2O!G306*PCG!$C$6+HFC!G306+PFC!G306+'SF6'!G306</f>
        <v>-0.45363396994600674</v>
      </c>
      <c r="H306" s="94">
        <f>+'CO2'!H306+'abs CO2'!H306+'CH4'!H306*PCG!$C$5+N2O!H306*PCG!$C$6+HFC!H306+PFC!H306+'SF6'!H306</f>
        <v>-0.45363396994600674</v>
      </c>
      <c r="I306" s="94">
        <f>+'CO2'!I306+'abs CO2'!I306+'CH4'!I306*PCG!$C$5+N2O!I306*PCG!$C$6+HFC!I306+PFC!I306+'SF6'!I306</f>
        <v>-0.45363396994600674</v>
      </c>
      <c r="J306" s="94">
        <f>+'CO2'!J306+'abs CO2'!J306+'CH4'!J306*PCG!$C$5+N2O!J306*PCG!$C$6+HFC!J306+PFC!J306+'SF6'!J306</f>
        <v>-0.45363396994600674</v>
      </c>
      <c r="K306" s="94">
        <f>+'CO2'!K306+'abs CO2'!K306+'CH4'!K306*PCG!$C$5+N2O!K306*PCG!$C$6+HFC!K306+PFC!K306+'SF6'!K306</f>
        <v>-0.45363396994600674</v>
      </c>
      <c r="L306" s="94">
        <f>+'CO2'!L306+'abs CO2'!L306+'CH4'!L306*PCG!$C$5+N2O!L306*PCG!$C$6+HFC!L306+PFC!L306+'SF6'!L306</f>
        <v>-0.45363396994600674</v>
      </c>
      <c r="M306" s="94">
        <f>+'CO2'!M306+'abs CO2'!M306+'CH4'!M306*PCG!$C$5+N2O!M306*PCG!$C$6+HFC!M306+PFC!M306+'SF6'!M306</f>
        <v>-0.45363396994600674</v>
      </c>
      <c r="N306" s="94">
        <f>+'CO2'!N306+'abs CO2'!N306+'CH4'!N306*PCG!$C$5+N2O!N306*PCG!$C$6+HFC!N306+PFC!N306+'SF6'!N306</f>
        <v>-0.45363396994600674</v>
      </c>
      <c r="O306" s="94">
        <f>+'CO2'!O306+'abs CO2'!O306+'CH4'!O306*PCG!$C$5+N2O!O306*PCG!$C$6+HFC!O306+PFC!O306+'SF6'!O306</f>
        <v>-0.45363396994600674</v>
      </c>
      <c r="P306" s="94">
        <f>+'CO2'!P306+'abs CO2'!P306+'CH4'!P306*PCG!$C$5+N2O!P306*PCG!$C$6+HFC!P306+PFC!P306+'SF6'!P306</f>
        <v>-0.45363396994600674</v>
      </c>
      <c r="Q306" s="94">
        <f>+'CO2'!Q306+'abs CO2'!Q306+'CH4'!Q306*PCG!$C$5+N2O!Q306*PCG!$C$6+HFC!Q306+PFC!Q306+'SF6'!Q306</f>
        <v>-0.45363396994600674</v>
      </c>
      <c r="R306" s="94">
        <f>+'CO2'!R306+'abs CO2'!R306+'CH4'!R306*PCG!$C$5+N2O!R306*PCG!$C$6+HFC!R306+PFC!R306+'SF6'!R306</f>
        <v>-0.45363396994600674</v>
      </c>
      <c r="S306" s="94">
        <f>+'CO2'!S306+'abs CO2'!S306+'CH4'!S306*PCG!$C$5+N2O!S306*PCG!$C$6+HFC!S306+PFC!S306+'SF6'!S306</f>
        <v>-0.45363396994600674</v>
      </c>
      <c r="T306" s="94">
        <f>+'CO2'!T306+'abs CO2'!T306+'CH4'!T306*PCG!$C$5+N2O!T306*PCG!$C$6+HFC!T306+PFC!T306+'SF6'!T306</f>
        <v>-0.45363396994600674</v>
      </c>
      <c r="U306" s="94">
        <f>+'CO2'!U306+'abs CO2'!U306+'CH4'!U306*PCG!$C$5+N2O!U306*PCG!$C$6+HFC!U306+PFC!U306+'SF6'!U306</f>
        <v>-0.45363396994600674</v>
      </c>
      <c r="V306" s="94">
        <f>+'CO2'!V306+'abs CO2'!V306+'CH4'!V306*PCG!$C$5+N2O!V306*PCG!$C$6+HFC!V306+PFC!V306+'SF6'!V306</f>
        <v>-0.45363396994600674</v>
      </c>
      <c r="W306" s="94">
        <f>+'CO2'!W306+'abs CO2'!W306+'CH4'!W306*PCG!$C$5+N2O!W306*PCG!$C$6+HFC!W306+PFC!W306+'SF6'!W306</f>
        <v>-0.45363396994600674</v>
      </c>
      <c r="X306" s="94">
        <f>+'CO2'!X306+'abs CO2'!X306+'CH4'!X306*PCG!$C$5+N2O!X306*PCG!$C$6+HFC!X306+PFC!X306+'SF6'!X306</f>
        <v>-0.45363396994600674</v>
      </c>
      <c r="Y306" s="94">
        <f>+'CO2'!Y306+'abs CO2'!Y306+'CH4'!Y306*PCG!$C$5+N2O!Y306*PCG!$C$6+HFC!Y306+PFC!Y306+'SF6'!Y306</f>
        <v>-0.45363396994600674</v>
      </c>
      <c r="Z306" s="94">
        <f>+'CO2'!Z306+'abs CO2'!Z306+'CH4'!Z306*PCG!$C$5+N2O!Z306*PCG!$C$6+HFC!Z306+PFC!Z306+'SF6'!Z306</f>
        <v>-0.45363396994600674</v>
      </c>
      <c r="AA306" s="94">
        <f>+'CO2'!AA306+'abs CO2'!AA306+'CH4'!AA306*PCG!$C$5+N2O!AA306*PCG!$C$6+HFC!AA306+PFC!AA306+'SF6'!AA306</f>
        <v>-0.45363396994600674</v>
      </c>
      <c r="AB306" s="94">
        <f>+'CO2'!AB306+'abs CO2'!AB306+'CH4'!AB306*PCG!$C$5+N2O!AB306*PCG!$C$6+HFC!AB306+PFC!AB306+'SF6'!AB306</f>
        <v>-0.45363396994600674</v>
      </c>
      <c r="AC306" s="94">
        <f>+'CO2'!AC306+'abs CO2'!AC306+'CH4'!AC306*PCG!$C$5+N2O!AC306*PCG!$C$6+HFC!AC306+PFC!AC306+'SF6'!AC306</f>
        <v>-0.45363396994600674</v>
      </c>
      <c r="AD306" s="94">
        <f>+'CO2'!AD306+'abs CO2'!AD306+'CH4'!AD306*PCG!$C$5+N2O!AD306*PCG!$C$6+HFC!AD306+PFC!AD306+'SF6'!AD306</f>
        <v>-0.45363396994600674</v>
      </c>
      <c r="AE306" s="94">
        <f>+'CO2'!AE306+'abs CO2'!AE306+'CH4'!AE306*PCG!$C$5+N2O!AE306*PCG!$C$6+HFC!AE306+PFC!AE306+'SF6'!AE306</f>
        <v>-0.45363396994600674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0</v>
      </c>
      <c r="D308" s="94">
        <f>+'CO2'!D308+'abs CO2'!D308+'CH4'!D308*PCG!$C$5+N2O!D308*PCG!$C$6+HFC!D308+PFC!D308+'SF6'!D308</f>
        <v>0</v>
      </c>
      <c r="E308" s="94">
        <f>+'CO2'!E308+'abs CO2'!E308+'CH4'!E308*PCG!$C$5+N2O!E308*PCG!$C$6+HFC!E308+PFC!E308+'SF6'!E308</f>
        <v>0</v>
      </c>
      <c r="F308" s="94">
        <f>+'CO2'!F308+'abs CO2'!F308+'CH4'!F308*PCG!$C$5+N2O!F308*PCG!$C$6+HFC!F308+PFC!F308+'SF6'!F308</f>
        <v>0</v>
      </c>
      <c r="G308" s="94">
        <f>+'CO2'!G308+'abs CO2'!G308+'CH4'!G308*PCG!$C$5+N2O!G308*PCG!$C$6+HFC!G308+PFC!G308+'SF6'!G308</f>
        <v>0</v>
      </c>
      <c r="H308" s="94">
        <f>+'CO2'!H308+'abs CO2'!H308+'CH4'!H308*PCG!$C$5+N2O!H308*PCG!$C$6+HFC!H308+PFC!H308+'SF6'!H308</f>
        <v>0</v>
      </c>
      <c r="I308" s="94">
        <f>+'CO2'!I308+'abs CO2'!I308+'CH4'!I308*PCG!$C$5+N2O!I308*PCG!$C$6+HFC!I308+PFC!I308+'SF6'!I308</f>
        <v>0</v>
      </c>
      <c r="J308" s="94">
        <f>+'CO2'!J308+'abs CO2'!J308+'CH4'!J308*PCG!$C$5+N2O!J308*PCG!$C$6+HFC!J308+PFC!J308+'SF6'!J308</f>
        <v>0</v>
      </c>
      <c r="K308" s="94">
        <f>+'CO2'!K308+'abs CO2'!K308+'CH4'!K308*PCG!$C$5+N2O!K308*PCG!$C$6+HFC!K308+PFC!K308+'SF6'!K308</f>
        <v>0</v>
      </c>
      <c r="L308" s="94">
        <f>+'CO2'!L308+'abs CO2'!L308+'CH4'!L308*PCG!$C$5+N2O!L308*PCG!$C$6+HFC!L308+PFC!L308+'SF6'!L308</f>
        <v>0</v>
      </c>
      <c r="M308" s="94">
        <f>+'CO2'!M308+'abs CO2'!M308+'CH4'!M308*PCG!$C$5+N2O!M308*PCG!$C$6+HFC!M308+PFC!M308+'SF6'!M308</f>
        <v>0</v>
      </c>
      <c r="N308" s="94">
        <f>+'CO2'!N308+'abs CO2'!N308+'CH4'!N308*PCG!$C$5+N2O!N308*PCG!$C$6+HFC!N308+PFC!N308+'SF6'!N308</f>
        <v>0</v>
      </c>
      <c r="O308" s="94">
        <f>+'CO2'!O308+'abs CO2'!O308+'CH4'!O308*PCG!$C$5+N2O!O308*PCG!$C$6+HFC!O308+PFC!O308+'SF6'!O308</f>
        <v>0</v>
      </c>
      <c r="P308" s="94">
        <f>+'CO2'!P308+'abs CO2'!P308+'CH4'!P308*PCG!$C$5+N2O!P308*PCG!$C$6+HFC!P308+PFC!P308+'SF6'!P308</f>
        <v>0</v>
      </c>
      <c r="Q308" s="94">
        <f>+'CO2'!Q308+'abs CO2'!Q308+'CH4'!Q308*PCG!$C$5+N2O!Q308*PCG!$C$6+HFC!Q308+PFC!Q308+'SF6'!Q308</f>
        <v>0</v>
      </c>
      <c r="R308" s="94">
        <f>+'CO2'!R308+'abs CO2'!R308+'CH4'!R308*PCG!$C$5+N2O!R308*PCG!$C$6+HFC!R308+PFC!R308+'SF6'!R308</f>
        <v>0</v>
      </c>
      <c r="S308" s="94">
        <f>+'CO2'!S308+'abs CO2'!S308+'CH4'!S308*PCG!$C$5+N2O!S308*PCG!$C$6+HFC!S308+PFC!S308+'SF6'!S308</f>
        <v>0</v>
      </c>
      <c r="T308" s="94">
        <f>+'CO2'!T308+'abs CO2'!T308+'CH4'!T308*PCG!$C$5+N2O!T308*PCG!$C$6+HFC!T308+PFC!T308+'SF6'!T308</f>
        <v>0</v>
      </c>
      <c r="U308" s="94">
        <f>+'CO2'!U308+'abs CO2'!U308+'CH4'!U308*PCG!$C$5+N2O!U308*PCG!$C$6+HFC!U308+PFC!U308+'SF6'!U308</f>
        <v>0</v>
      </c>
      <c r="V308" s="94">
        <f>+'CO2'!V308+'abs CO2'!V308+'CH4'!V308*PCG!$C$5+N2O!V308*PCG!$C$6+HFC!V308+PFC!V308+'SF6'!V308</f>
        <v>0</v>
      </c>
      <c r="W308" s="94">
        <f>+'CO2'!W308+'abs CO2'!W308+'CH4'!W308*PCG!$C$5+N2O!W308*PCG!$C$6+HFC!W308+PFC!W308+'SF6'!W308</f>
        <v>0</v>
      </c>
      <c r="X308" s="94">
        <f>+'CO2'!X308+'abs CO2'!X308+'CH4'!X308*PCG!$C$5+N2O!X308*PCG!$C$6+HFC!X308+PFC!X308+'SF6'!X308</f>
        <v>0</v>
      </c>
      <c r="Y308" s="94">
        <f>+'CO2'!Y308+'abs CO2'!Y308+'CH4'!Y308*PCG!$C$5+N2O!Y308*PCG!$C$6+HFC!Y308+PFC!Y308+'SF6'!Y308</f>
        <v>0</v>
      </c>
      <c r="Z308" s="94">
        <f>+'CO2'!Z308+'abs CO2'!Z308+'CH4'!Z308*PCG!$C$5+N2O!Z308*PCG!$C$6+HFC!Z308+PFC!Z308+'SF6'!Z308</f>
        <v>0</v>
      </c>
      <c r="AA308" s="94">
        <f>+'CO2'!AA308+'abs CO2'!AA308+'CH4'!AA308*PCG!$C$5+N2O!AA308*PCG!$C$6+HFC!AA308+PFC!AA308+'SF6'!AA308</f>
        <v>0</v>
      </c>
      <c r="AB308" s="94">
        <f>+'CO2'!AB308+'abs CO2'!AB308+'CH4'!AB308*PCG!$C$5+N2O!AB308*PCG!$C$6+HFC!AB308+PFC!AB308+'SF6'!AB308</f>
        <v>0</v>
      </c>
      <c r="AC308" s="94">
        <f>+'CO2'!AC308+'abs CO2'!AC308+'CH4'!AC308*PCG!$C$5+N2O!AC308*PCG!$C$6+HFC!AC308+PFC!AC308+'SF6'!AC308</f>
        <v>0</v>
      </c>
      <c r="AD308" s="94">
        <f>+'CO2'!AD308+'abs CO2'!AD308+'CH4'!AD308*PCG!$C$5+N2O!AD308*PCG!$C$6+HFC!AD308+PFC!AD308+'SF6'!AD308</f>
        <v>0</v>
      </c>
      <c r="AE308" s="94">
        <f>+'CO2'!AE308+'abs CO2'!AE308+'CH4'!AE308*PCG!$C$5+N2O!AE308*PCG!$C$6+HFC!AE308+PFC!AE308+'SF6'!AE308</f>
        <v>0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-66.910649289481171</v>
      </c>
      <c r="D310" s="94">
        <f>+'CO2'!D310+'abs CO2'!D310+'CH4'!D310*PCG!$C$5+N2O!D310*PCG!$C$6+HFC!D310+PFC!D310+'SF6'!D310</f>
        <v>-66.910649289481171</v>
      </c>
      <c r="E310" s="94">
        <f>+'CO2'!E310+'abs CO2'!E310+'CH4'!E310*PCG!$C$5+N2O!E310*PCG!$C$6+HFC!E310+PFC!E310+'SF6'!E310</f>
        <v>-66.910649289481171</v>
      </c>
      <c r="F310" s="94">
        <f>+'CO2'!F310+'abs CO2'!F310+'CH4'!F310*PCG!$C$5+N2O!F310*PCG!$C$6+HFC!F310+PFC!F310+'SF6'!F310</f>
        <v>-66.910649289481171</v>
      </c>
      <c r="G310" s="94">
        <f>+'CO2'!G310+'abs CO2'!G310+'CH4'!G310*PCG!$C$5+N2O!G310*PCG!$C$6+HFC!G310+PFC!G310+'SF6'!G310</f>
        <v>-66.910649289481171</v>
      </c>
      <c r="H310" s="94">
        <f>+'CO2'!H310+'abs CO2'!H310+'CH4'!H310*PCG!$C$5+N2O!H310*PCG!$C$6+HFC!H310+PFC!H310+'SF6'!H310</f>
        <v>-66.910649289481171</v>
      </c>
      <c r="I310" s="94">
        <f>+'CO2'!I310+'abs CO2'!I310+'CH4'!I310*PCG!$C$5+N2O!I310*PCG!$C$6+HFC!I310+PFC!I310+'SF6'!I310</f>
        <v>-66.910649289481171</v>
      </c>
      <c r="J310" s="94">
        <f>+'CO2'!J310+'abs CO2'!J310+'CH4'!J310*PCG!$C$5+N2O!J310*PCG!$C$6+HFC!J310+PFC!J310+'SF6'!J310</f>
        <v>-66.910649289481171</v>
      </c>
      <c r="K310" s="94">
        <f>+'CO2'!K310+'abs CO2'!K310+'CH4'!K310*PCG!$C$5+N2O!K310*PCG!$C$6+HFC!K310+PFC!K310+'SF6'!K310</f>
        <v>-66.910649289481171</v>
      </c>
      <c r="L310" s="94">
        <f>+'CO2'!L310+'abs CO2'!L310+'CH4'!L310*PCG!$C$5+N2O!L310*PCG!$C$6+HFC!L310+PFC!L310+'SF6'!L310</f>
        <v>-66.910649289481171</v>
      </c>
      <c r="M310" s="94">
        <f>+'CO2'!M310+'abs CO2'!M310+'CH4'!M310*PCG!$C$5+N2O!M310*PCG!$C$6+HFC!M310+PFC!M310+'SF6'!M310</f>
        <v>-66.910649289481171</v>
      </c>
      <c r="N310" s="94">
        <f>+'CO2'!N310+'abs CO2'!N310+'CH4'!N310*PCG!$C$5+N2O!N310*PCG!$C$6+HFC!N310+PFC!N310+'SF6'!N310</f>
        <v>-66.910649289481171</v>
      </c>
      <c r="O310" s="94">
        <f>+'CO2'!O310+'abs CO2'!O310+'CH4'!O310*PCG!$C$5+N2O!O310*PCG!$C$6+HFC!O310+PFC!O310+'SF6'!O310</f>
        <v>-66.910649289481171</v>
      </c>
      <c r="P310" s="94">
        <f>+'CO2'!P310+'abs CO2'!P310+'CH4'!P310*PCG!$C$5+N2O!P310*PCG!$C$6+HFC!P310+PFC!P310+'SF6'!P310</f>
        <v>-66.910649289481171</v>
      </c>
      <c r="Q310" s="94">
        <f>+'CO2'!Q310+'abs CO2'!Q310+'CH4'!Q310*PCG!$C$5+N2O!Q310*PCG!$C$6+HFC!Q310+PFC!Q310+'SF6'!Q310</f>
        <v>-66.910649289481171</v>
      </c>
      <c r="R310" s="94">
        <f>+'CO2'!R310+'abs CO2'!R310+'CH4'!R310*PCG!$C$5+N2O!R310*PCG!$C$6+HFC!R310+PFC!R310+'SF6'!R310</f>
        <v>-66.910649289481171</v>
      </c>
      <c r="S310" s="94">
        <f>+'CO2'!S310+'abs CO2'!S310+'CH4'!S310*PCG!$C$5+N2O!S310*PCG!$C$6+HFC!S310+PFC!S310+'SF6'!S310</f>
        <v>-66.910649289481171</v>
      </c>
      <c r="T310" s="94">
        <f>+'CO2'!T310+'abs CO2'!T310+'CH4'!T310*PCG!$C$5+N2O!T310*PCG!$C$6+HFC!T310+PFC!T310+'SF6'!T310</f>
        <v>-66.910649289481171</v>
      </c>
      <c r="U310" s="94">
        <f>+'CO2'!U310+'abs CO2'!U310+'CH4'!U310*PCG!$C$5+N2O!U310*PCG!$C$6+HFC!U310+PFC!U310+'SF6'!U310</f>
        <v>-66.910649289481171</v>
      </c>
      <c r="V310" s="94">
        <f>+'CO2'!V310+'abs CO2'!V310+'CH4'!V310*PCG!$C$5+N2O!V310*PCG!$C$6+HFC!V310+PFC!V310+'SF6'!V310</f>
        <v>-66.910649289481171</v>
      </c>
      <c r="W310" s="94">
        <f>+'CO2'!W310+'abs CO2'!W310+'CH4'!W310*PCG!$C$5+N2O!W310*PCG!$C$6+HFC!W310+PFC!W310+'SF6'!W310</f>
        <v>-66.910649289481171</v>
      </c>
      <c r="X310" s="94">
        <f>+'CO2'!X310+'abs CO2'!X310+'CH4'!X310*PCG!$C$5+N2O!X310*PCG!$C$6+HFC!X310+PFC!X310+'SF6'!X310</f>
        <v>-66.910649289481171</v>
      </c>
      <c r="Y310" s="94">
        <f>+'CO2'!Y310+'abs CO2'!Y310+'CH4'!Y310*PCG!$C$5+N2O!Y310*PCG!$C$6+HFC!Y310+PFC!Y310+'SF6'!Y310</f>
        <v>-66.910649289481171</v>
      </c>
      <c r="Z310" s="94">
        <f>+'CO2'!Z310+'abs CO2'!Z310+'CH4'!Z310*PCG!$C$5+N2O!Z310*PCG!$C$6+HFC!Z310+PFC!Z310+'SF6'!Z310</f>
        <v>-66.910649289481171</v>
      </c>
      <c r="AA310" s="94">
        <f>+'CO2'!AA310+'abs CO2'!AA310+'CH4'!AA310*PCG!$C$5+N2O!AA310*PCG!$C$6+HFC!AA310+PFC!AA310+'SF6'!AA310</f>
        <v>-66.910649289481171</v>
      </c>
      <c r="AB310" s="94">
        <f>+'CO2'!AB310+'abs CO2'!AB310+'CH4'!AB310*PCG!$C$5+N2O!AB310*PCG!$C$6+HFC!AB310+PFC!AB310+'SF6'!AB310</f>
        <v>-66.910649289481171</v>
      </c>
      <c r="AC310" s="94">
        <f>+'CO2'!AC310+'abs CO2'!AC310+'CH4'!AC310*PCG!$C$5+N2O!AC310*PCG!$C$6+HFC!AC310+PFC!AC310+'SF6'!AC310</f>
        <v>-66.910649289481171</v>
      </c>
      <c r="AD310" s="94">
        <f>+'CO2'!AD310+'abs CO2'!AD310+'CH4'!AD310*PCG!$C$5+N2O!AD310*PCG!$C$6+HFC!AD310+PFC!AD310+'SF6'!AD310</f>
        <v>-66.910649289481171</v>
      </c>
      <c r="AE310" s="94">
        <f>+'CO2'!AE310+'abs CO2'!AE310+'CH4'!AE310*PCG!$C$5+N2O!AE310*PCG!$C$6+HFC!AE310+PFC!AE310+'SF6'!AE310</f>
        <v>-66.910649289481171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-286.08261196788288</v>
      </c>
      <c r="D313" s="94">
        <f>+'CO2'!D313+'abs CO2'!D313+'CH4'!D313*PCG!$C$5+N2O!D313*PCG!$C$6+HFC!D313+PFC!D313+'SF6'!D313</f>
        <v>-286.08261196788288</v>
      </c>
      <c r="E313" s="94">
        <f>+'CO2'!E313+'abs CO2'!E313+'CH4'!E313*PCG!$C$5+N2O!E313*PCG!$C$6+HFC!E313+PFC!E313+'SF6'!E313</f>
        <v>-286.08261196788288</v>
      </c>
      <c r="F313" s="94">
        <f>+'CO2'!F313+'abs CO2'!F313+'CH4'!F313*PCG!$C$5+N2O!F313*PCG!$C$6+HFC!F313+PFC!F313+'SF6'!F313</f>
        <v>-286.08261196788288</v>
      </c>
      <c r="G313" s="94">
        <f>+'CO2'!G313+'abs CO2'!G313+'CH4'!G313*PCG!$C$5+N2O!G313*PCG!$C$6+HFC!G313+PFC!G313+'SF6'!G313</f>
        <v>-286.08261196788288</v>
      </c>
      <c r="H313" s="94">
        <f>+'CO2'!H313+'abs CO2'!H313+'CH4'!H313*PCG!$C$5+N2O!H313*PCG!$C$6+HFC!H313+PFC!H313+'SF6'!H313</f>
        <v>-286.08261196788288</v>
      </c>
      <c r="I313" s="94">
        <f>+'CO2'!I313+'abs CO2'!I313+'CH4'!I313*PCG!$C$5+N2O!I313*PCG!$C$6+HFC!I313+PFC!I313+'SF6'!I313</f>
        <v>-286.08261196788288</v>
      </c>
      <c r="J313" s="94">
        <f>+'CO2'!J313+'abs CO2'!J313+'CH4'!J313*PCG!$C$5+N2O!J313*PCG!$C$6+HFC!J313+PFC!J313+'SF6'!J313</f>
        <v>-286.08261196788288</v>
      </c>
      <c r="K313" s="94">
        <f>+'CO2'!K313+'abs CO2'!K313+'CH4'!K313*PCG!$C$5+N2O!K313*PCG!$C$6+HFC!K313+PFC!K313+'SF6'!K313</f>
        <v>-286.08261196788288</v>
      </c>
      <c r="L313" s="94">
        <f>+'CO2'!L313+'abs CO2'!L313+'CH4'!L313*PCG!$C$5+N2O!L313*PCG!$C$6+HFC!L313+PFC!L313+'SF6'!L313</f>
        <v>-286.08261196788288</v>
      </c>
      <c r="M313" s="94">
        <f>+'CO2'!M313+'abs CO2'!M313+'CH4'!M313*PCG!$C$5+N2O!M313*PCG!$C$6+HFC!M313+PFC!M313+'SF6'!M313</f>
        <v>-286.08261196788288</v>
      </c>
      <c r="N313" s="94">
        <f>+'CO2'!N313+'abs CO2'!N313+'CH4'!N313*PCG!$C$5+N2O!N313*PCG!$C$6+HFC!N313+PFC!N313+'SF6'!N313</f>
        <v>-286.08261196788288</v>
      </c>
      <c r="O313" s="94">
        <f>+'CO2'!O313+'abs CO2'!O313+'CH4'!O313*PCG!$C$5+N2O!O313*PCG!$C$6+HFC!O313+PFC!O313+'SF6'!O313</f>
        <v>-286.08261196788288</v>
      </c>
      <c r="P313" s="94">
        <f>+'CO2'!P313+'abs CO2'!P313+'CH4'!P313*PCG!$C$5+N2O!P313*PCG!$C$6+HFC!P313+PFC!P313+'SF6'!P313</f>
        <v>-286.08261196788288</v>
      </c>
      <c r="Q313" s="94">
        <f>+'CO2'!Q313+'abs CO2'!Q313+'CH4'!Q313*PCG!$C$5+N2O!Q313*PCG!$C$6+HFC!Q313+PFC!Q313+'SF6'!Q313</f>
        <v>-286.08261196788288</v>
      </c>
      <c r="R313" s="94">
        <f>+'CO2'!R313+'abs CO2'!R313+'CH4'!R313*PCG!$C$5+N2O!R313*PCG!$C$6+HFC!R313+PFC!R313+'SF6'!R313</f>
        <v>-286.08261196788288</v>
      </c>
      <c r="S313" s="94">
        <f>+'CO2'!S313+'abs CO2'!S313+'CH4'!S313*PCG!$C$5+N2O!S313*PCG!$C$6+HFC!S313+PFC!S313+'SF6'!S313</f>
        <v>-286.08261196788288</v>
      </c>
      <c r="T313" s="94">
        <f>+'CO2'!T313+'abs CO2'!T313+'CH4'!T313*PCG!$C$5+N2O!T313*PCG!$C$6+HFC!T313+PFC!T313+'SF6'!T313</f>
        <v>-286.08261196788288</v>
      </c>
      <c r="U313" s="94">
        <f>+'CO2'!U313+'abs CO2'!U313+'CH4'!U313*PCG!$C$5+N2O!U313*PCG!$C$6+HFC!U313+PFC!U313+'SF6'!U313</f>
        <v>-286.08261196788288</v>
      </c>
      <c r="V313" s="94">
        <f>+'CO2'!V313+'abs CO2'!V313+'CH4'!V313*PCG!$C$5+N2O!V313*PCG!$C$6+HFC!V313+PFC!V313+'SF6'!V313</f>
        <v>-286.08261196788288</v>
      </c>
      <c r="W313" s="94">
        <f>+'CO2'!W313+'abs CO2'!W313+'CH4'!W313*PCG!$C$5+N2O!W313*PCG!$C$6+HFC!W313+PFC!W313+'SF6'!W313</f>
        <v>-286.08261196788288</v>
      </c>
      <c r="X313" s="94">
        <f>+'CO2'!X313+'abs CO2'!X313+'CH4'!X313*PCG!$C$5+N2O!X313*PCG!$C$6+HFC!X313+PFC!X313+'SF6'!X313</f>
        <v>-286.08261196788288</v>
      </c>
      <c r="Y313" s="94">
        <f>+'CO2'!Y313+'abs CO2'!Y313+'CH4'!Y313*PCG!$C$5+N2O!Y313*PCG!$C$6+HFC!Y313+PFC!Y313+'SF6'!Y313</f>
        <v>-286.08261196788288</v>
      </c>
      <c r="Z313" s="94">
        <f>+'CO2'!Z313+'abs CO2'!Z313+'CH4'!Z313*PCG!$C$5+N2O!Z313*PCG!$C$6+HFC!Z313+PFC!Z313+'SF6'!Z313</f>
        <v>-286.08261196788288</v>
      </c>
      <c r="AA313" s="94">
        <f>+'CO2'!AA313+'abs CO2'!AA313+'CH4'!AA313*PCG!$C$5+N2O!AA313*PCG!$C$6+HFC!AA313+PFC!AA313+'SF6'!AA313</f>
        <v>-286.08261196788288</v>
      </c>
      <c r="AB313" s="94">
        <f>+'CO2'!AB313+'abs CO2'!AB313+'CH4'!AB313*PCG!$C$5+N2O!AB313*PCG!$C$6+HFC!AB313+PFC!AB313+'SF6'!AB313</f>
        <v>-286.08261196788288</v>
      </c>
      <c r="AC313" s="94">
        <f>+'CO2'!AC313+'abs CO2'!AC313+'CH4'!AC313*PCG!$C$5+N2O!AC313*PCG!$C$6+HFC!AC313+PFC!AC313+'SF6'!AC313</f>
        <v>-286.08261196788288</v>
      </c>
      <c r="AD313" s="94">
        <f>+'CO2'!AD313+'abs CO2'!AD313+'CH4'!AD313*PCG!$C$5+N2O!AD313*PCG!$C$6+HFC!AD313+PFC!AD313+'SF6'!AD313</f>
        <v>-286.08261196788288</v>
      </c>
      <c r="AE313" s="94">
        <f>+'CO2'!AE313+'abs CO2'!AE313+'CH4'!AE313*PCG!$C$5+N2O!AE313*PCG!$C$6+HFC!AE313+PFC!AE313+'SF6'!AE313</f>
        <v>-286.08261196788288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0</v>
      </c>
      <c r="D314" s="94">
        <f>+'CO2'!D314+'abs CO2'!D314+'CH4'!D314*PCG!$C$5+N2O!D314*PCG!$C$6+HFC!D314+PFC!D314+'SF6'!D314</f>
        <v>0</v>
      </c>
      <c r="E314" s="94">
        <f>+'CO2'!E314+'abs CO2'!E314+'CH4'!E314*PCG!$C$5+N2O!E314*PCG!$C$6+HFC!E314+PFC!E314+'SF6'!E314</f>
        <v>0</v>
      </c>
      <c r="F314" s="94">
        <f>+'CO2'!F314+'abs CO2'!F314+'CH4'!F314*PCG!$C$5+N2O!F314*PCG!$C$6+HFC!F314+PFC!F314+'SF6'!F314</f>
        <v>0</v>
      </c>
      <c r="G314" s="94">
        <f>+'CO2'!G314+'abs CO2'!G314+'CH4'!G314*PCG!$C$5+N2O!G314*PCG!$C$6+HFC!G314+PFC!G314+'SF6'!G314</f>
        <v>0</v>
      </c>
      <c r="H314" s="94">
        <f>+'CO2'!H314+'abs CO2'!H314+'CH4'!H314*PCG!$C$5+N2O!H314*PCG!$C$6+HFC!H314+PFC!H314+'SF6'!H314</f>
        <v>0</v>
      </c>
      <c r="I314" s="94">
        <f>+'CO2'!I314+'abs CO2'!I314+'CH4'!I314*PCG!$C$5+N2O!I314*PCG!$C$6+HFC!I314+PFC!I314+'SF6'!I314</f>
        <v>0</v>
      </c>
      <c r="J314" s="94">
        <f>+'CO2'!J314+'abs CO2'!J314+'CH4'!J314*PCG!$C$5+N2O!J314*PCG!$C$6+HFC!J314+PFC!J314+'SF6'!J314</f>
        <v>0</v>
      </c>
      <c r="K314" s="94">
        <f>+'CO2'!K314+'abs CO2'!K314+'CH4'!K314*PCG!$C$5+N2O!K314*PCG!$C$6+HFC!K314+PFC!K314+'SF6'!K314</f>
        <v>0</v>
      </c>
      <c r="L314" s="94">
        <f>+'CO2'!L314+'abs CO2'!L314+'CH4'!L314*PCG!$C$5+N2O!L314*PCG!$C$6+HFC!L314+PFC!L314+'SF6'!L314</f>
        <v>0</v>
      </c>
      <c r="M314" s="94">
        <f>+'CO2'!M314+'abs CO2'!M314+'CH4'!M314*PCG!$C$5+N2O!M314*PCG!$C$6+HFC!M314+PFC!M314+'SF6'!M314</f>
        <v>0</v>
      </c>
      <c r="N314" s="94">
        <f>+'CO2'!N314+'abs CO2'!N314+'CH4'!N314*PCG!$C$5+N2O!N314*PCG!$C$6+HFC!N314+PFC!N314+'SF6'!N314</f>
        <v>0</v>
      </c>
      <c r="O314" s="94">
        <f>+'CO2'!O314+'abs CO2'!O314+'CH4'!O314*PCG!$C$5+N2O!O314*PCG!$C$6+HFC!O314+PFC!O314+'SF6'!O314</f>
        <v>0</v>
      </c>
      <c r="P314" s="94">
        <f>+'CO2'!P314+'abs CO2'!P314+'CH4'!P314*PCG!$C$5+N2O!P314*PCG!$C$6+HFC!P314+PFC!P314+'SF6'!P314</f>
        <v>0</v>
      </c>
      <c r="Q314" s="94">
        <f>+'CO2'!Q314+'abs CO2'!Q314+'CH4'!Q314*PCG!$C$5+N2O!Q314*PCG!$C$6+HFC!Q314+PFC!Q314+'SF6'!Q314</f>
        <v>0</v>
      </c>
      <c r="R314" s="94">
        <f>+'CO2'!R314+'abs CO2'!R314+'CH4'!R314*PCG!$C$5+N2O!R314*PCG!$C$6+HFC!R314+PFC!R314+'SF6'!R314</f>
        <v>0</v>
      </c>
      <c r="S314" s="94">
        <f>+'CO2'!S314+'abs CO2'!S314+'CH4'!S314*PCG!$C$5+N2O!S314*PCG!$C$6+HFC!S314+PFC!S314+'SF6'!S314</f>
        <v>0</v>
      </c>
      <c r="T314" s="94">
        <f>+'CO2'!T314+'abs CO2'!T314+'CH4'!T314*PCG!$C$5+N2O!T314*PCG!$C$6+HFC!T314+PFC!T314+'SF6'!T314</f>
        <v>0</v>
      </c>
      <c r="U314" s="94">
        <f>+'CO2'!U314+'abs CO2'!U314+'CH4'!U314*PCG!$C$5+N2O!U314*PCG!$C$6+HFC!U314+PFC!U314+'SF6'!U314</f>
        <v>0</v>
      </c>
      <c r="V314" s="94">
        <f>+'CO2'!V314+'abs CO2'!V314+'CH4'!V314*PCG!$C$5+N2O!V314*PCG!$C$6+HFC!V314+PFC!V314+'SF6'!V314</f>
        <v>0</v>
      </c>
      <c r="W314" s="94">
        <f>+'CO2'!W314+'abs CO2'!W314+'CH4'!W314*PCG!$C$5+N2O!W314*PCG!$C$6+HFC!W314+PFC!W314+'SF6'!W314</f>
        <v>0</v>
      </c>
      <c r="X314" s="94">
        <f>+'CO2'!X314+'abs CO2'!X314+'CH4'!X314*PCG!$C$5+N2O!X314*PCG!$C$6+HFC!X314+PFC!X314+'SF6'!X314</f>
        <v>0</v>
      </c>
      <c r="Y314" s="94">
        <f>+'CO2'!Y314+'abs CO2'!Y314+'CH4'!Y314*PCG!$C$5+N2O!Y314*PCG!$C$6+HFC!Y314+PFC!Y314+'SF6'!Y314</f>
        <v>0</v>
      </c>
      <c r="Z314" s="94">
        <f>+'CO2'!Z314+'abs CO2'!Z314+'CH4'!Z314*PCG!$C$5+N2O!Z314*PCG!$C$6+HFC!Z314+PFC!Z314+'SF6'!Z314</f>
        <v>0</v>
      </c>
      <c r="AA314" s="94">
        <f>+'CO2'!AA314+'abs CO2'!AA314+'CH4'!AA314*PCG!$C$5+N2O!AA314*PCG!$C$6+HFC!AA314+PFC!AA314+'SF6'!AA314</f>
        <v>0</v>
      </c>
      <c r="AB314" s="94">
        <f>+'CO2'!AB314+'abs CO2'!AB314+'CH4'!AB314*PCG!$C$5+N2O!AB314*PCG!$C$6+HFC!AB314+PFC!AB314+'SF6'!AB314</f>
        <v>0</v>
      </c>
      <c r="AC314" s="94">
        <f>+'CO2'!AC314+'abs CO2'!AC314+'CH4'!AC314*PCG!$C$5+N2O!AC314*PCG!$C$6+HFC!AC314+PFC!AC314+'SF6'!AC314</f>
        <v>0</v>
      </c>
      <c r="AD314" s="94">
        <f>+'CO2'!AD314+'abs CO2'!AD314+'CH4'!AD314*PCG!$C$5+N2O!AD314*PCG!$C$6+HFC!AD314+PFC!AD314+'SF6'!AD314</f>
        <v>0</v>
      </c>
      <c r="AE314" s="94">
        <f>+'CO2'!AE314+'abs CO2'!AE314+'CH4'!AE314*PCG!$C$5+N2O!AE314*PCG!$C$6+HFC!AE314+PFC!AE314+'SF6'!AE314</f>
        <v>0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-68.08703651463108</v>
      </c>
      <c r="D315" s="33">
        <f t="shared" ref="D315:AE315" si="79">+D316+D317+D318+D319+D320+D321+D322+D323+D324+D325+D326+D327</f>
        <v>-93.152747051028356</v>
      </c>
      <c r="E315" s="33">
        <f t="shared" si="79"/>
        <v>-115.5484022437623</v>
      </c>
      <c r="F315" s="33">
        <f t="shared" si="79"/>
        <v>-126.36853448352585</v>
      </c>
      <c r="G315" s="33">
        <f t="shared" si="79"/>
        <v>-138.84968293023917</v>
      </c>
      <c r="H315" s="33">
        <f t="shared" si="79"/>
        <v>-147.71464007704387</v>
      </c>
      <c r="I315" s="33">
        <f t="shared" si="79"/>
        <v>-153.2825166956828</v>
      </c>
      <c r="J315" s="33">
        <f t="shared" si="79"/>
        <v>-157.35883472761671</v>
      </c>
      <c r="K315" s="33">
        <f t="shared" si="79"/>
        <v>-161.22050256304709</v>
      </c>
      <c r="L315" s="33">
        <f t="shared" si="79"/>
        <v>-167.50512064531233</v>
      </c>
      <c r="M315" s="33">
        <f t="shared" si="79"/>
        <v>-169.5153469267255</v>
      </c>
      <c r="N315" s="33">
        <f t="shared" si="79"/>
        <v>-170.46814253545668</v>
      </c>
      <c r="O315" s="33">
        <f t="shared" si="79"/>
        <v>-170.93111924976864</v>
      </c>
      <c r="P315" s="33">
        <f t="shared" si="79"/>
        <v>-171.25537743849839</v>
      </c>
      <c r="Q315" s="33">
        <f t="shared" si="79"/>
        <v>-171.44126607906884</v>
      </c>
      <c r="R315" s="33">
        <f t="shared" si="79"/>
        <v>-172.11493791242538</v>
      </c>
      <c r="S315" s="33">
        <f t="shared" si="79"/>
        <v>-172.93564556660857</v>
      </c>
      <c r="T315" s="33">
        <f t="shared" si="79"/>
        <v>-174.20374227688316</v>
      </c>
      <c r="U315" s="33">
        <f t="shared" si="79"/>
        <v>-174.69862134393381</v>
      </c>
      <c r="V315" s="33">
        <f t="shared" si="79"/>
        <v>-175.25477503014616</v>
      </c>
      <c r="W315" s="33">
        <f t="shared" si="79"/>
        <v>-175.4889388808773</v>
      </c>
      <c r="X315" s="33">
        <f t="shared" si="79"/>
        <v>-176.25005495540395</v>
      </c>
      <c r="Y315" s="33">
        <f t="shared" si="79"/>
        <v>-177.69124446741125</v>
      </c>
      <c r="Z315" s="33">
        <f t="shared" si="79"/>
        <v>-179.23503334173586</v>
      </c>
      <c r="AA315" s="33">
        <f t="shared" si="79"/>
        <v>-180.96594378445315</v>
      </c>
      <c r="AB315" s="33">
        <f t="shared" si="79"/>
        <v>-183.48262355077469</v>
      </c>
      <c r="AC315" s="33">
        <f t="shared" si="79"/>
        <v>-186.23410695976929</v>
      </c>
      <c r="AD315" s="33">
        <f t="shared" si="79"/>
        <v>-187.40702007796199</v>
      </c>
      <c r="AE315" s="33">
        <f t="shared" si="79"/>
        <v>-189.35163860387968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0</v>
      </c>
      <c r="J321" s="94">
        <f>+'CO2'!J321+'abs CO2'!J321+'CH4'!J321*PCG!$C$5+N2O!J321*PCG!$C$6+HFC!J321+PFC!J321+'SF6'!J321</f>
        <v>0</v>
      </c>
      <c r="K321" s="94">
        <f>+'CO2'!K321+'abs CO2'!K321+'CH4'!K321*PCG!$C$5+N2O!K321*PCG!$C$6+HFC!K321+PFC!K321+'SF6'!K321</f>
        <v>0</v>
      </c>
      <c r="L321" s="94">
        <f>+'CO2'!L321+'abs CO2'!L321+'CH4'!L321*PCG!$C$5+N2O!L321*PCG!$C$6+HFC!L321+PFC!L321+'SF6'!L321</f>
        <v>0</v>
      </c>
      <c r="M321" s="94">
        <f>+'CO2'!M321+'abs CO2'!M321+'CH4'!M321*PCG!$C$5+N2O!M321*PCG!$C$6+HFC!M321+PFC!M321+'SF6'!M321</f>
        <v>0</v>
      </c>
      <c r="N321" s="94">
        <f>+'CO2'!N321+'abs CO2'!N321+'CH4'!N321*PCG!$C$5+N2O!N321*PCG!$C$6+HFC!N321+PFC!N321+'SF6'!N321</f>
        <v>0</v>
      </c>
      <c r="O321" s="94">
        <f>+'CO2'!O321+'abs CO2'!O321+'CH4'!O321*PCG!$C$5+N2O!O321*PCG!$C$6+HFC!O321+PFC!O321+'SF6'!O321</f>
        <v>0</v>
      </c>
      <c r="P321" s="94">
        <f>+'CO2'!P321+'abs CO2'!P321+'CH4'!P321*PCG!$C$5+N2O!P321*PCG!$C$6+HFC!P321+PFC!P321+'SF6'!P321</f>
        <v>0</v>
      </c>
      <c r="Q321" s="94">
        <f>+'CO2'!Q321+'abs CO2'!Q321+'CH4'!Q321*PCG!$C$5+N2O!Q321*PCG!$C$6+HFC!Q321+PFC!Q321+'SF6'!Q321</f>
        <v>0</v>
      </c>
      <c r="R321" s="94">
        <f>+'CO2'!R321+'abs CO2'!R321+'CH4'!R321*PCG!$C$5+N2O!R321*PCG!$C$6+HFC!R321+PFC!R321+'SF6'!R321</f>
        <v>0</v>
      </c>
      <c r="S321" s="94">
        <f>+'CO2'!S321+'abs CO2'!S321+'CH4'!S321*PCG!$C$5+N2O!S321*PCG!$C$6+HFC!S321+PFC!S321+'SF6'!S321</f>
        <v>0</v>
      </c>
      <c r="T321" s="94">
        <f>+'CO2'!T321+'abs CO2'!T321+'CH4'!T321*PCG!$C$5+N2O!T321*PCG!$C$6+HFC!T321+PFC!T321+'SF6'!T321</f>
        <v>0</v>
      </c>
      <c r="U321" s="94">
        <f>+'CO2'!U321+'abs CO2'!U321+'CH4'!U321*PCG!$C$5+N2O!U321*PCG!$C$6+HFC!U321+PFC!U321+'SF6'!U321</f>
        <v>0</v>
      </c>
      <c r="V321" s="94">
        <f>+'CO2'!V321+'abs CO2'!V321+'CH4'!V321*PCG!$C$5+N2O!V321*PCG!$C$6+HFC!V321+PFC!V321+'SF6'!V321</f>
        <v>0</v>
      </c>
      <c r="W321" s="94">
        <f>+'CO2'!W321+'abs CO2'!W321+'CH4'!W321*PCG!$C$5+N2O!W321*PCG!$C$6+HFC!W321+PFC!W321+'SF6'!W321</f>
        <v>0</v>
      </c>
      <c r="X321" s="94">
        <f>+'CO2'!X321+'abs CO2'!X321+'CH4'!X321*PCG!$C$5+N2O!X321*PCG!$C$6+HFC!X321+PFC!X321+'SF6'!X321</f>
        <v>0</v>
      </c>
      <c r="Y321" s="94">
        <f>+'CO2'!Y321+'abs CO2'!Y321+'CH4'!Y321*PCG!$C$5+N2O!Y321*PCG!$C$6+HFC!Y321+PFC!Y321+'SF6'!Y321</f>
        <v>0</v>
      </c>
      <c r="Z321" s="94">
        <f>+'CO2'!Z321+'abs CO2'!Z321+'CH4'!Z321*PCG!$C$5+N2O!Z321*PCG!$C$6+HFC!Z321+PFC!Z321+'SF6'!Z321</f>
        <v>0</v>
      </c>
      <c r="AA321" s="94">
        <f>+'CO2'!AA321+'abs CO2'!AA321+'CH4'!AA321*PCG!$C$5+N2O!AA321*PCG!$C$6+HFC!AA321+PFC!AA321+'SF6'!AA321</f>
        <v>0</v>
      </c>
      <c r="AB321" s="94">
        <f>+'CO2'!AB321+'abs CO2'!AB321+'CH4'!AB321*PCG!$C$5+N2O!AB321*PCG!$C$6+HFC!AB321+PFC!AB321+'SF6'!AB321</f>
        <v>0</v>
      </c>
      <c r="AC321" s="94">
        <f>+'CO2'!AC321+'abs CO2'!AC321+'CH4'!AC321*PCG!$C$5+N2O!AC321*PCG!$C$6+HFC!AC321+PFC!AC321+'SF6'!AC321</f>
        <v>0</v>
      </c>
      <c r="AD321" s="94">
        <f>+'CO2'!AD321+'abs CO2'!AD321+'CH4'!AD321*PCG!$C$5+N2O!AD321*PCG!$C$6+HFC!AD321+PFC!AD321+'SF6'!AD321</f>
        <v>0</v>
      </c>
      <c r="AE321" s="94">
        <f>+'CO2'!AE321+'abs CO2'!AE321+'CH4'!AE321*PCG!$C$5+N2O!AE321*PCG!$C$6+HFC!AE321+PFC!AE321+'SF6'!AE321</f>
        <v>0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-4.9069997716325487E-4</v>
      </c>
      <c r="Y323" s="94">
        <f>+'CO2'!Y323+'abs CO2'!Y323+'CH4'!Y323*PCG!$C$5+N2O!Y323*PCG!$C$6+HFC!Y323+PFC!Y323+'SF6'!Y323</f>
        <v>-4.9069997716325487E-4</v>
      </c>
      <c r="Z323" s="94">
        <f>+'CO2'!Z323+'abs CO2'!Z323+'CH4'!Z323*PCG!$C$5+N2O!Z323*PCG!$C$6+HFC!Z323+PFC!Z323+'SF6'!Z323</f>
        <v>-4.9069997716325487E-4</v>
      </c>
      <c r="AA323" s="94">
        <f>+'CO2'!AA323+'abs CO2'!AA323+'CH4'!AA323*PCG!$C$5+N2O!AA323*PCG!$C$6+HFC!AA323+PFC!AA323+'SF6'!AA323</f>
        <v>-4.9069997716325487E-4</v>
      </c>
      <c r="AB323" s="94">
        <f>+'CO2'!AB323+'abs CO2'!AB323+'CH4'!AB323*PCG!$C$5+N2O!AB323*PCG!$C$6+HFC!AB323+PFC!AB323+'SF6'!AB323</f>
        <v>-4.9069997716325487E-4</v>
      </c>
      <c r="AC323" s="94">
        <f>+'CO2'!AC323+'abs CO2'!AC323+'CH4'!AC323*PCG!$C$5+N2O!AC323*PCG!$C$6+HFC!AC323+PFC!AC323+'SF6'!AC323</f>
        <v>-4.9069997716325487E-4</v>
      </c>
      <c r="AD323" s="94">
        <f>+'CO2'!AD323+'abs CO2'!AD323+'CH4'!AD323*PCG!$C$5+N2O!AD323*PCG!$C$6+HFC!AD323+PFC!AD323+'SF6'!AD323</f>
        <v>-4.9069997716325487E-4</v>
      </c>
      <c r="AE323" s="94">
        <f>+'CO2'!AE323+'abs CO2'!AE323+'CH4'!AE323*PCG!$C$5+N2O!AE323*PCG!$C$6+HFC!AE323+PFC!AE323+'SF6'!AE323</f>
        <v>-4.9069997716325487E-4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-5.5789731594067651E-2</v>
      </c>
      <c r="AB325" s="94">
        <f>+'CO2'!AB325+'abs CO2'!AB325+'CH4'!AB325*PCG!$C$5+N2O!AB325*PCG!$C$6+HFC!AB325+PFC!AB325+'SF6'!AB325</f>
        <v>-5.5789731594067651E-2</v>
      </c>
      <c r="AC325" s="94">
        <f>+'CO2'!AC325+'abs CO2'!AC325+'CH4'!AC325*PCG!$C$5+N2O!AC325*PCG!$C$6+HFC!AC325+PFC!AC325+'SF6'!AC325</f>
        <v>-5.5789731594067651E-2</v>
      </c>
      <c r="AD325" s="94">
        <f>+'CO2'!AD325+'abs CO2'!AD325+'CH4'!AD325*PCG!$C$5+N2O!AD325*PCG!$C$6+HFC!AD325+PFC!AD325+'SF6'!AD325</f>
        <v>-5.5789731594067651E-2</v>
      </c>
      <c r="AE325" s="94">
        <f>+'CO2'!AE325+'abs CO2'!AE325+'CH4'!AE325*PCG!$C$5+N2O!AE325*PCG!$C$6+HFC!AE325+PFC!AE325+'SF6'!AE325</f>
        <v>-5.5789731594067651E-2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-68.08703651463108</v>
      </c>
      <c r="D326" s="94">
        <f>+'CO2'!D326+'abs CO2'!D326+'CH4'!D326*PCG!$C$5+N2O!D326*PCG!$C$6+HFC!D326+PFC!D326+'SF6'!D326</f>
        <v>-93.152747051028356</v>
      </c>
      <c r="E326" s="94">
        <f>+'CO2'!E326+'abs CO2'!E326+'CH4'!E326*PCG!$C$5+N2O!E326*PCG!$C$6+HFC!E326+PFC!E326+'SF6'!E326</f>
        <v>-115.5484022437623</v>
      </c>
      <c r="F326" s="94">
        <f>+'CO2'!F326+'abs CO2'!F326+'CH4'!F326*PCG!$C$5+N2O!F326*PCG!$C$6+HFC!F326+PFC!F326+'SF6'!F326</f>
        <v>-126.36853448352585</v>
      </c>
      <c r="G326" s="94">
        <f>+'CO2'!G326+'abs CO2'!G326+'CH4'!G326*PCG!$C$5+N2O!G326*PCG!$C$6+HFC!G326+PFC!G326+'SF6'!G326</f>
        <v>-138.84968293023917</v>
      </c>
      <c r="H326" s="94">
        <f>+'CO2'!H326+'abs CO2'!H326+'CH4'!H326*PCG!$C$5+N2O!H326*PCG!$C$6+HFC!H326+PFC!H326+'SF6'!H326</f>
        <v>-147.71464007704387</v>
      </c>
      <c r="I326" s="94">
        <f>+'CO2'!I326+'abs CO2'!I326+'CH4'!I326*PCG!$C$5+N2O!I326*PCG!$C$6+HFC!I326+PFC!I326+'SF6'!I326</f>
        <v>-153.2825166956828</v>
      </c>
      <c r="J326" s="94">
        <f>+'CO2'!J326+'abs CO2'!J326+'CH4'!J326*PCG!$C$5+N2O!J326*PCG!$C$6+HFC!J326+PFC!J326+'SF6'!J326</f>
        <v>-157.35883472761671</v>
      </c>
      <c r="K326" s="94">
        <f>+'CO2'!K326+'abs CO2'!K326+'CH4'!K326*PCG!$C$5+N2O!K326*PCG!$C$6+HFC!K326+PFC!K326+'SF6'!K326</f>
        <v>-161.22050256304709</v>
      </c>
      <c r="L326" s="94">
        <f>+'CO2'!L326+'abs CO2'!L326+'CH4'!L326*PCG!$C$5+N2O!L326*PCG!$C$6+HFC!L326+PFC!L326+'SF6'!L326</f>
        <v>-167.50512064531233</v>
      </c>
      <c r="M326" s="94">
        <f>+'CO2'!M326+'abs CO2'!M326+'CH4'!M326*PCG!$C$5+N2O!M326*PCG!$C$6+HFC!M326+PFC!M326+'SF6'!M326</f>
        <v>-169.5153469267255</v>
      </c>
      <c r="N326" s="94">
        <f>+'CO2'!N326+'abs CO2'!N326+'CH4'!N326*PCG!$C$5+N2O!N326*PCG!$C$6+HFC!N326+PFC!N326+'SF6'!N326</f>
        <v>-170.46814253545668</v>
      </c>
      <c r="O326" s="94">
        <f>+'CO2'!O326+'abs CO2'!O326+'CH4'!O326*PCG!$C$5+N2O!O326*PCG!$C$6+HFC!O326+PFC!O326+'SF6'!O326</f>
        <v>-170.93111924976864</v>
      </c>
      <c r="P326" s="94">
        <f>+'CO2'!P326+'abs CO2'!P326+'CH4'!P326*PCG!$C$5+N2O!P326*PCG!$C$6+HFC!P326+PFC!P326+'SF6'!P326</f>
        <v>-171.25537743849839</v>
      </c>
      <c r="Q326" s="94">
        <f>+'CO2'!Q326+'abs CO2'!Q326+'CH4'!Q326*PCG!$C$5+N2O!Q326*PCG!$C$6+HFC!Q326+PFC!Q326+'SF6'!Q326</f>
        <v>-171.44126607906884</v>
      </c>
      <c r="R326" s="94">
        <f>+'CO2'!R326+'abs CO2'!R326+'CH4'!R326*PCG!$C$5+N2O!R326*PCG!$C$6+HFC!R326+PFC!R326+'SF6'!R326</f>
        <v>-172.11493791242538</v>
      </c>
      <c r="S326" s="94">
        <f>+'CO2'!S326+'abs CO2'!S326+'CH4'!S326*PCG!$C$5+N2O!S326*PCG!$C$6+HFC!S326+PFC!S326+'SF6'!S326</f>
        <v>-172.93564556660857</v>
      </c>
      <c r="T326" s="94">
        <f>+'CO2'!T326+'abs CO2'!T326+'CH4'!T326*PCG!$C$5+N2O!T326*PCG!$C$6+HFC!T326+PFC!T326+'SF6'!T326</f>
        <v>-174.20374227688316</v>
      </c>
      <c r="U326" s="94">
        <f>+'CO2'!U326+'abs CO2'!U326+'CH4'!U326*PCG!$C$5+N2O!U326*PCG!$C$6+HFC!U326+PFC!U326+'SF6'!U326</f>
        <v>-174.69862134393381</v>
      </c>
      <c r="V326" s="94">
        <f>+'CO2'!V326+'abs CO2'!V326+'CH4'!V326*PCG!$C$5+N2O!V326*PCG!$C$6+HFC!V326+PFC!V326+'SF6'!V326</f>
        <v>-175.25477503014616</v>
      </c>
      <c r="W326" s="94">
        <f>+'CO2'!W326+'abs CO2'!W326+'CH4'!W326*PCG!$C$5+N2O!W326*PCG!$C$6+HFC!W326+PFC!W326+'SF6'!W326</f>
        <v>-175.4889388808773</v>
      </c>
      <c r="X326" s="94">
        <f>+'CO2'!X326+'abs CO2'!X326+'CH4'!X326*PCG!$C$5+N2O!X326*PCG!$C$6+HFC!X326+PFC!X326+'SF6'!X326</f>
        <v>-176.2495642554268</v>
      </c>
      <c r="Y326" s="94">
        <f>+'CO2'!Y326+'abs CO2'!Y326+'CH4'!Y326*PCG!$C$5+N2O!Y326*PCG!$C$6+HFC!Y326+PFC!Y326+'SF6'!Y326</f>
        <v>-177.6907537674341</v>
      </c>
      <c r="Z326" s="94">
        <f>+'CO2'!Z326+'abs CO2'!Z326+'CH4'!Z326*PCG!$C$5+N2O!Z326*PCG!$C$6+HFC!Z326+PFC!Z326+'SF6'!Z326</f>
        <v>-179.23454264175871</v>
      </c>
      <c r="AA326" s="94">
        <f>+'CO2'!AA326+'abs CO2'!AA326+'CH4'!AA326*PCG!$C$5+N2O!AA326*PCG!$C$6+HFC!AA326+PFC!AA326+'SF6'!AA326</f>
        <v>-180.90966335288192</v>
      </c>
      <c r="AB326" s="94">
        <f>+'CO2'!AB326+'abs CO2'!AB326+'CH4'!AB326*PCG!$C$5+N2O!AB326*PCG!$C$6+HFC!AB326+PFC!AB326+'SF6'!AB326</f>
        <v>-183.42634311920347</v>
      </c>
      <c r="AC326" s="94">
        <f>+'CO2'!AC326+'abs CO2'!AC326+'CH4'!AC326*PCG!$C$5+N2O!AC326*PCG!$C$6+HFC!AC326+PFC!AC326+'SF6'!AC326</f>
        <v>-186.17782652819807</v>
      </c>
      <c r="AD326" s="94">
        <f>+'CO2'!AD326+'abs CO2'!AD326+'CH4'!AD326*PCG!$C$5+N2O!AD326*PCG!$C$6+HFC!AD326+PFC!AD326+'SF6'!AD326</f>
        <v>-187.35073964639076</v>
      </c>
      <c r="AE326" s="94">
        <f>+'CO2'!AE326+'abs CO2'!AE326+'CH4'!AE326*PCG!$C$5+N2O!AE326*PCG!$C$6+HFC!AE326+PFC!AE326+'SF6'!AE326</f>
        <v>-189.29535817230845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0</v>
      </c>
      <c r="S327" s="94">
        <f>+'CO2'!S327+'abs CO2'!S327+'CH4'!S327*PCG!$C$5+N2O!S327*PCG!$C$6+HFC!S327+PFC!S327+'SF6'!S327</f>
        <v>0</v>
      </c>
      <c r="T327" s="94">
        <f>+'CO2'!T327+'abs CO2'!T327+'CH4'!T327*PCG!$C$5+N2O!T327*PCG!$C$6+HFC!T327+PFC!T327+'SF6'!T327</f>
        <v>0</v>
      </c>
      <c r="U327" s="94">
        <f>+'CO2'!U327+'abs CO2'!U327+'CH4'!U327*PCG!$C$5+N2O!U327*PCG!$C$6+HFC!U327+PFC!U327+'SF6'!U327</f>
        <v>0</v>
      </c>
      <c r="V327" s="94">
        <f>+'CO2'!V327+'abs CO2'!V327+'CH4'!V327*PCG!$C$5+N2O!V327*PCG!$C$6+HFC!V327+PFC!V327+'SF6'!V327</f>
        <v>0</v>
      </c>
      <c r="W327" s="94">
        <f>+'CO2'!W327+'abs CO2'!W327+'CH4'!W327*PCG!$C$5+N2O!W327*PCG!$C$6+HFC!W327+PFC!W327+'SF6'!W327</f>
        <v>0</v>
      </c>
      <c r="X327" s="94">
        <f>+'CO2'!X327+'abs CO2'!X327+'CH4'!X327*PCG!$C$5+N2O!X327*PCG!$C$6+HFC!X327+PFC!X327+'SF6'!X327</f>
        <v>0</v>
      </c>
      <c r="Y327" s="94">
        <f>+'CO2'!Y327+'abs CO2'!Y327+'CH4'!Y327*PCG!$C$5+N2O!Y327*PCG!$C$6+HFC!Y327+PFC!Y327+'SF6'!Y327</f>
        <v>0</v>
      </c>
      <c r="Z327" s="94">
        <f>+'CO2'!Z327+'abs CO2'!Z327+'CH4'!Z327*PCG!$C$5+N2O!Z327*PCG!$C$6+HFC!Z327+PFC!Z327+'SF6'!Z327</f>
        <v>0</v>
      </c>
      <c r="AA327" s="94">
        <f>+'CO2'!AA327+'abs CO2'!AA327+'CH4'!AA327*PCG!$C$5+N2O!AA327*PCG!$C$6+HFC!AA327+PFC!AA327+'SF6'!AA327</f>
        <v>0</v>
      </c>
      <c r="AB327" s="94">
        <f>+'CO2'!AB327+'abs CO2'!AB327+'CH4'!AB327*PCG!$C$5+N2O!AB327*PCG!$C$6+HFC!AB327+PFC!AB327+'SF6'!AB327</f>
        <v>0</v>
      </c>
      <c r="AC327" s="94">
        <f>+'CO2'!AC327+'abs CO2'!AC327+'CH4'!AC327*PCG!$C$5+N2O!AC327*PCG!$C$6+HFC!AC327+PFC!AC327+'SF6'!AC327</f>
        <v>0</v>
      </c>
      <c r="AD327" s="94">
        <f>+'CO2'!AD327+'abs CO2'!AD327+'CH4'!AD327*PCG!$C$5+N2O!AD327*PCG!$C$6+HFC!AD327+PFC!AD327+'SF6'!AD327</f>
        <v>0</v>
      </c>
      <c r="AE327" s="94">
        <f>+'CO2'!AE327+'abs CO2'!AE327+'CH4'!AE327*PCG!$C$5+N2O!AE327*PCG!$C$6+HFC!AE327+PFC!AE327+'SF6'!AE327</f>
        <v>0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0</v>
      </c>
      <c r="D328" s="33">
        <f t="shared" si="80"/>
        <v>0</v>
      </c>
      <c r="E328" s="33">
        <f t="shared" si="80"/>
        <v>0</v>
      </c>
      <c r="F328" s="33">
        <f t="shared" si="80"/>
        <v>0</v>
      </c>
      <c r="G328" s="33">
        <f t="shared" si="80"/>
        <v>0</v>
      </c>
      <c r="H328" s="33">
        <f t="shared" si="80"/>
        <v>0</v>
      </c>
      <c r="I328" s="33">
        <f t="shared" si="80"/>
        <v>0</v>
      </c>
      <c r="J328" s="33">
        <f t="shared" si="80"/>
        <v>0</v>
      </c>
      <c r="K328" s="33">
        <f t="shared" si="80"/>
        <v>0</v>
      </c>
      <c r="L328" s="33">
        <f t="shared" si="80"/>
        <v>0</v>
      </c>
      <c r="M328" s="33">
        <f t="shared" si="80"/>
        <v>0</v>
      </c>
      <c r="N328" s="33">
        <f t="shared" si="80"/>
        <v>0</v>
      </c>
      <c r="O328" s="33">
        <f t="shared" si="80"/>
        <v>0</v>
      </c>
      <c r="P328" s="33">
        <f t="shared" si="80"/>
        <v>0</v>
      </c>
      <c r="Q328" s="33">
        <f t="shared" si="80"/>
        <v>0</v>
      </c>
      <c r="R328" s="33">
        <f t="shared" si="80"/>
        <v>0</v>
      </c>
      <c r="S328" s="33">
        <f t="shared" si="80"/>
        <v>0</v>
      </c>
      <c r="T328" s="33">
        <f t="shared" si="80"/>
        <v>0</v>
      </c>
      <c r="U328" s="33">
        <f t="shared" si="80"/>
        <v>0</v>
      </c>
      <c r="V328" s="33">
        <f t="shared" si="80"/>
        <v>0</v>
      </c>
      <c r="W328" s="33">
        <f t="shared" si="80"/>
        <v>0</v>
      </c>
      <c r="X328" s="33">
        <f t="shared" si="80"/>
        <v>0</v>
      </c>
      <c r="Y328" s="33">
        <f t="shared" si="80"/>
        <v>0</v>
      </c>
      <c r="Z328" s="33">
        <f t="shared" si="80"/>
        <v>0</v>
      </c>
      <c r="AA328" s="33">
        <f t="shared" si="80"/>
        <v>0</v>
      </c>
      <c r="AB328" s="33">
        <f t="shared" si="80"/>
        <v>0</v>
      </c>
      <c r="AC328" s="33">
        <f t="shared" si="80"/>
        <v>0</v>
      </c>
      <c r="AD328" s="33">
        <f t="shared" si="80"/>
        <v>0</v>
      </c>
      <c r="AE328" s="33">
        <f t="shared" si="80"/>
        <v>0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0</v>
      </c>
      <c r="D334" s="94">
        <f>+'CO2'!D334+'abs CO2'!D334+'CH4'!D334*PCG!$C$5+N2O!D334*PCG!$C$6+HFC!D334+PFC!D334+'SF6'!D334</f>
        <v>0</v>
      </c>
      <c r="E334" s="94">
        <f>+'CO2'!E334+'abs CO2'!E334+'CH4'!E334*PCG!$C$5+N2O!E334*PCG!$C$6+HFC!E334+PFC!E334+'SF6'!E334</f>
        <v>0</v>
      </c>
      <c r="F334" s="94">
        <f>+'CO2'!F334+'abs CO2'!F334+'CH4'!F334*PCG!$C$5+N2O!F334*PCG!$C$6+HFC!F334+PFC!F334+'SF6'!F334</f>
        <v>0</v>
      </c>
      <c r="G334" s="94">
        <f>+'CO2'!G334+'abs CO2'!G334+'CH4'!G334*PCG!$C$5+N2O!G334*PCG!$C$6+HFC!G334+PFC!G334+'SF6'!G334</f>
        <v>0</v>
      </c>
      <c r="H334" s="94">
        <f>+'CO2'!H334+'abs CO2'!H334+'CH4'!H334*PCG!$C$5+N2O!H334*PCG!$C$6+HFC!H334+PFC!H334+'SF6'!H334</f>
        <v>0</v>
      </c>
      <c r="I334" s="94">
        <f>+'CO2'!I334+'abs CO2'!I334+'CH4'!I334*PCG!$C$5+N2O!I334*PCG!$C$6+HFC!I334+PFC!I334+'SF6'!I334</f>
        <v>0</v>
      </c>
      <c r="J334" s="94">
        <f>+'CO2'!J334+'abs CO2'!J334+'CH4'!J334*PCG!$C$5+N2O!J334*PCG!$C$6+HFC!J334+PFC!J334+'SF6'!J334</f>
        <v>0</v>
      </c>
      <c r="K334" s="94">
        <f>+'CO2'!K334+'abs CO2'!K334+'CH4'!K334*PCG!$C$5+N2O!K334*PCG!$C$6+HFC!K334+PFC!K334+'SF6'!K334</f>
        <v>0</v>
      </c>
      <c r="L334" s="94">
        <f>+'CO2'!L334+'abs CO2'!L334+'CH4'!L334*PCG!$C$5+N2O!L334*PCG!$C$6+HFC!L334+PFC!L334+'SF6'!L334</f>
        <v>0</v>
      </c>
      <c r="M334" s="94">
        <f>+'CO2'!M334+'abs CO2'!M334+'CH4'!M334*PCG!$C$5+N2O!M334*PCG!$C$6+HFC!M334+PFC!M334+'SF6'!M334</f>
        <v>0</v>
      </c>
      <c r="N334" s="94">
        <f>+'CO2'!N334+'abs CO2'!N334+'CH4'!N334*PCG!$C$5+N2O!N334*PCG!$C$6+HFC!N334+PFC!N334+'SF6'!N334</f>
        <v>0</v>
      </c>
      <c r="O334" s="94">
        <f>+'CO2'!O334+'abs CO2'!O334+'CH4'!O334*PCG!$C$5+N2O!O334*PCG!$C$6+HFC!O334+PFC!O334+'SF6'!O334</f>
        <v>0</v>
      </c>
      <c r="P334" s="94">
        <f>+'CO2'!P334+'abs CO2'!P334+'CH4'!P334*PCG!$C$5+N2O!P334*PCG!$C$6+HFC!P334+PFC!P334+'SF6'!P334</f>
        <v>0</v>
      </c>
      <c r="Q334" s="94">
        <f>+'CO2'!Q334+'abs CO2'!Q334+'CH4'!Q334*PCG!$C$5+N2O!Q334*PCG!$C$6+HFC!Q334+PFC!Q334+'SF6'!Q334</f>
        <v>0</v>
      </c>
      <c r="R334" s="94">
        <f>+'CO2'!R334+'abs CO2'!R334+'CH4'!R334*PCG!$C$5+N2O!R334*PCG!$C$6+HFC!R334+PFC!R334+'SF6'!R334</f>
        <v>0</v>
      </c>
      <c r="S334" s="94">
        <f>+'CO2'!S334+'abs CO2'!S334+'CH4'!S334*PCG!$C$5+N2O!S334*PCG!$C$6+HFC!S334+PFC!S334+'SF6'!S334</f>
        <v>0</v>
      </c>
      <c r="T334" s="94">
        <f>+'CO2'!T334+'abs CO2'!T334+'CH4'!T334*PCG!$C$5+N2O!T334*PCG!$C$6+HFC!T334+PFC!T334+'SF6'!T334</f>
        <v>0</v>
      </c>
      <c r="U334" s="94">
        <f>+'CO2'!U334+'abs CO2'!U334+'CH4'!U334*PCG!$C$5+N2O!U334*PCG!$C$6+HFC!U334+PFC!U334+'SF6'!U334</f>
        <v>0</v>
      </c>
      <c r="V334" s="94">
        <f>+'CO2'!V334+'abs CO2'!V334+'CH4'!V334*PCG!$C$5+N2O!V334*PCG!$C$6+HFC!V334+PFC!V334+'SF6'!V334</f>
        <v>0</v>
      </c>
      <c r="W334" s="94">
        <f>+'CO2'!W334+'abs CO2'!W334+'CH4'!W334*PCG!$C$5+N2O!W334*PCG!$C$6+HFC!W334+PFC!W334+'SF6'!W334</f>
        <v>0</v>
      </c>
      <c r="X334" s="94">
        <f>+'CO2'!X334+'abs CO2'!X334+'CH4'!X334*PCG!$C$5+N2O!X334*PCG!$C$6+HFC!X334+PFC!X334+'SF6'!X334</f>
        <v>0</v>
      </c>
      <c r="Y334" s="94">
        <f>+'CO2'!Y334+'abs CO2'!Y334+'CH4'!Y334*PCG!$C$5+N2O!Y334*PCG!$C$6+HFC!Y334+PFC!Y334+'SF6'!Y334</f>
        <v>0</v>
      </c>
      <c r="Z334" s="94">
        <f>+'CO2'!Z334+'abs CO2'!Z334+'CH4'!Z334*PCG!$C$5+N2O!Z334*PCG!$C$6+HFC!Z334+PFC!Z334+'SF6'!Z334</f>
        <v>0</v>
      </c>
      <c r="AA334" s="94">
        <f>+'CO2'!AA334+'abs CO2'!AA334+'CH4'!AA334*PCG!$C$5+N2O!AA334*PCG!$C$6+HFC!AA334+PFC!AA334+'SF6'!AA334</f>
        <v>0</v>
      </c>
      <c r="AB334" s="94">
        <f>+'CO2'!AB334+'abs CO2'!AB334+'CH4'!AB334*PCG!$C$5+N2O!AB334*PCG!$C$6+HFC!AB334+PFC!AB334+'SF6'!AB334</f>
        <v>0</v>
      </c>
      <c r="AC334" s="94">
        <f>+'CO2'!AC334+'abs CO2'!AC334+'CH4'!AC334*PCG!$C$5+N2O!AC334*PCG!$C$6+HFC!AC334+PFC!AC334+'SF6'!AC334</f>
        <v>0</v>
      </c>
      <c r="AD334" s="94">
        <f>+'CO2'!AD334+'abs CO2'!AD334+'CH4'!AD334*PCG!$C$5+N2O!AD334*PCG!$C$6+HFC!AD334+PFC!AD334+'SF6'!AD334</f>
        <v>0</v>
      </c>
      <c r="AE334" s="94">
        <f>+'CO2'!AE334+'abs CO2'!AE334+'CH4'!AE334*PCG!$C$5+N2O!AE334*PCG!$C$6+HFC!AE334+PFC!AE334+'SF6'!AE334</f>
        <v>0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-2.5139532737043151</v>
      </c>
      <c r="D341" s="33">
        <f t="shared" si="81"/>
        <v>-2.890046953425268</v>
      </c>
      <c r="E341" s="33">
        <f t="shared" si="81"/>
        <v>-3.3063166534145085</v>
      </c>
      <c r="F341" s="33">
        <f t="shared" si="81"/>
        <v>-3.7128105460687779</v>
      </c>
      <c r="G341" s="33">
        <f t="shared" si="81"/>
        <v>-4.4667546006559489</v>
      </c>
      <c r="H341" s="33">
        <f t="shared" si="81"/>
        <v>-9.4991394911844704</v>
      </c>
      <c r="I341" s="33">
        <f t="shared" si="81"/>
        <v>-16.076768380034089</v>
      </c>
      <c r="J341" s="33">
        <f t="shared" si="81"/>
        <v>-21.761577422582164</v>
      </c>
      <c r="K341" s="33">
        <f t="shared" si="81"/>
        <v>-26.482302108442589</v>
      </c>
      <c r="L341" s="33">
        <f t="shared" si="81"/>
        <v>-29.668826354526388</v>
      </c>
      <c r="M341" s="33">
        <f t="shared" si="81"/>
        <v>-47.256058167087836</v>
      </c>
      <c r="N341" s="33">
        <f t="shared" si="81"/>
        <v>-46.477070098900853</v>
      </c>
      <c r="O341" s="33">
        <f t="shared" si="81"/>
        <v>-58.642326459562341</v>
      </c>
      <c r="P341" s="33">
        <f t="shared" si="81"/>
        <v>-51.376487468334119</v>
      </c>
      <c r="Q341" s="33">
        <f t="shared" si="81"/>
        <v>-96.38817945255235</v>
      </c>
      <c r="R341" s="33">
        <f t="shared" si="81"/>
        <v>-113.13920056963249</v>
      </c>
      <c r="S341" s="33">
        <f t="shared" si="81"/>
        <v>-103.55755092833093</v>
      </c>
      <c r="T341" s="33">
        <f t="shared" si="81"/>
        <v>-104.22721722675787</v>
      </c>
      <c r="U341" s="33">
        <f t="shared" si="81"/>
        <v>-104.53905497359381</v>
      </c>
      <c r="V341" s="33">
        <f t="shared" si="81"/>
        <v>-106.76390309655866</v>
      </c>
      <c r="W341" s="33">
        <f t="shared" si="81"/>
        <v>-99.145194689877883</v>
      </c>
      <c r="X341" s="33">
        <f t="shared" si="81"/>
        <v>-104.27033030121638</v>
      </c>
      <c r="Y341" s="33">
        <f t="shared" si="81"/>
        <v>-136.0555929715907</v>
      </c>
      <c r="Z341" s="33">
        <f t="shared" si="81"/>
        <v>-146.69601986702602</v>
      </c>
      <c r="AA341" s="33">
        <f t="shared" si="81"/>
        <v>-146.43114267810631</v>
      </c>
      <c r="AB341" s="33">
        <f t="shared" si="81"/>
        <v>-140.69452319915882</v>
      </c>
      <c r="AC341" s="33">
        <f t="shared" si="81"/>
        <v>-133.68192410322297</v>
      </c>
      <c r="AD341" s="33">
        <f t="shared" si="81"/>
        <v>-138.85429259106368</v>
      </c>
      <c r="AE341" s="33">
        <f t="shared" si="81"/>
        <v>-137.50758972250486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-1.2659737548219887</v>
      </c>
      <c r="D342" s="94">
        <f>+'CO2'!D342+'abs CO2'!D342+'CH4'!D342*PCG!$C$5+N2O!D342*PCG!$C$6+HFC!D342+PFC!D342+'SF6'!D342</f>
        <v>-1.6420674345429527</v>
      </c>
      <c r="E342" s="94">
        <f>+'CO2'!E342+'abs CO2'!E342+'CH4'!E342*PCG!$C$5+N2O!E342*PCG!$C$6+HFC!E342+PFC!E342+'SF6'!E342</f>
        <v>-2.0583371345321932</v>
      </c>
      <c r="F342" s="94">
        <f>+'CO2'!F342+'abs CO2'!F342+'CH4'!F342*PCG!$C$5+N2O!F342*PCG!$C$6+HFC!F342+PFC!F342+'SF6'!F342</f>
        <v>-2.4648310271864626</v>
      </c>
      <c r="G342" s="94">
        <f>+'CO2'!G342+'abs CO2'!G342+'CH4'!G342*PCG!$C$5+N2O!G342*PCG!$C$6+HFC!G342+PFC!G342+'SF6'!G342</f>
        <v>-3.218775081773634</v>
      </c>
      <c r="H342" s="94">
        <f>+'CO2'!H342+'abs CO2'!H342+'CH4'!H342*PCG!$C$5+N2O!H342*PCG!$C$6+HFC!H342+PFC!H342+'SF6'!H342</f>
        <v>-4.2425952218071217</v>
      </c>
      <c r="I342" s="94">
        <f>+'CO2'!I342+'abs CO2'!I342+'CH4'!I342*PCG!$C$5+N2O!I342*PCG!$C$6+HFC!I342+PFC!I342+'SF6'!I342</f>
        <v>-5.5807895524404953</v>
      </c>
      <c r="J342" s="94">
        <f>+'CO2'!J342+'abs CO2'!J342+'CH4'!J342*PCG!$C$5+N2O!J342*PCG!$C$6+HFC!J342+PFC!J342+'SF6'!J342</f>
        <v>-6.7373429792182229</v>
      </c>
      <c r="K342" s="94">
        <f>+'CO2'!K342+'abs CO2'!K342+'CH4'!K342*PCG!$C$5+N2O!K342*PCG!$C$6+HFC!K342+PFC!K342+'SF6'!K342</f>
        <v>-7.6977570004179343</v>
      </c>
      <c r="L342" s="94">
        <f>+'CO2'!L342+'abs CO2'!L342+'CH4'!L342*PCG!$C$5+N2O!L342*PCG!$C$6+HFC!L342+PFC!L342+'SF6'!L342</f>
        <v>-8.3460436022606981</v>
      </c>
      <c r="M342" s="94">
        <f>+'CO2'!M342+'abs CO2'!M342+'CH4'!M342*PCG!$C$5+N2O!M342*PCG!$C$6+HFC!M342+PFC!M342+'SF6'!M342</f>
        <v>-9.6140706926288697</v>
      </c>
      <c r="N342" s="94">
        <f>+'CO2'!N342+'abs CO2'!N342+'CH4'!N342*PCG!$C$5+N2O!N342*PCG!$C$6+HFC!N342+PFC!N342+'SF6'!N342</f>
        <v>-11.621988638115672</v>
      </c>
      <c r="O342" s="94">
        <f>+'CO2'!O342+'abs CO2'!O342+'CH4'!O342*PCG!$C$5+N2O!O342*PCG!$C$6+HFC!O342+PFC!O342+'SF6'!O342</f>
        <v>-11.528906349252045</v>
      </c>
      <c r="P342" s="94">
        <f>+'CO2'!P342+'abs CO2'!P342+'CH4'!P342*PCG!$C$5+N2O!P342*PCG!$C$6+HFC!P342+PFC!P342+'SF6'!P342</f>
        <v>-13.204387548797326</v>
      </c>
      <c r="Q342" s="94">
        <f>+'CO2'!Q342+'abs CO2'!Q342+'CH4'!Q342*PCG!$C$5+N2O!Q342*PCG!$C$6+HFC!Q342+PFC!Q342+'SF6'!Q342</f>
        <v>-13.204387548797326</v>
      </c>
      <c r="R342" s="94">
        <f>+'CO2'!R342+'abs CO2'!R342+'CH4'!R342*PCG!$C$5+N2O!R342*PCG!$C$6+HFC!R342+PFC!R342+'SF6'!R342</f>
        <v>-13.204387548797326</v>
      </c>
      <c r="S342" s="94">
        <f>+'CO2'!S342+'abs CO2'!S342+'CH4'!S342*PCG!$C$5+N2O!S342*PCG!$C$6+HFC!S342+PFC!S342+'SF6'!S342</f>
        <v>0</v>
      </c>
      <c r="T342" s="94">
        <f>+'CO2'!T342+'abs CO2'!T342+'CH4'!T342*PCG!$C$5+N2O!T342*PCG!$C$6+HFC!T342+PFC!T342+'SF6'!T342</f>
        <v>0</v>
      </c>
      <c r="U342" s="94">
        <f>+'CO2'!U342+'abs CO2'!U342+'CH4'!U342*PCG!$C$5+N2O!U342*PCG!$C$6+HFC!U342+PFC!U342+'SF6'!U342</f>
        <v>0</v>
      </c>
      <c r="V342" s="94">
        <f>+'CO2'!V342+'abs CO2'!V342+'CH4'!V342*PCG!$C$5+N2O!V342*PCG!$C$6+HFC!V342+PFC!V342+'SF6'!V342</f>
        <v>0</v>
      </c>
      <c r="W342" s="94">
        <f>+'CO2'!W342+'abs CO2'!W342+'CH4'!W342*PCG!$C$5+N2O!W342*PCG!$C$6+HFC!W342+PFC!W342+'SF6'!W342</f>
        <v>0</v>
      </c>
      <c r="X342" s="94">
        <f>+'CO2'!X342+'abs CO2'!X342+'CH4'!X342*PCG!$C$5+N2O!X342*PCG!$C$6+HFC!X342+PFC!X342+'SF6'!X342</f>
        <v>0</v>
      </c>
      <c r="Y342" s="94">
        <f>+'CO2'!Y342+'abs CO2'!Y342+'CH4'!Y342*PCG!$C$5+N2O!Y342*PCG!$C$6+HFC!Y342+PFC!Y342+'SF6'!Y342</f>
        <v>0</v>
      </c>
      <c r="Z342" s="94">
        <f>+'CO2'!Z342+'abs CO2'!Z342+'CH4'!Z342*PCG!$C$5+N2O!Z342*PCG!$C$6+HFC!Z342+PFC!Z342+'SF6'!Z342</f>
        <v>0</v>
      </c>
      <c r="AA342" s="94">
        <f>+'CO2'!AA342+'abs CO2'!AA342+'CH4'!AA342*PCG!$C$5+N2O!AA342*PCG!$C$6+HFC!AA342+PFC!AA342+'SF6'!AA342</f>
        <v>0</v>
      </c>
      <c r="AB342" s="94">
        <f>+'CO2'!AB342+'abs CO2'!AB342+'CH4'!AB342*PCG!$C$5+N2O!AB342*PCG!$C$6+HFC!AB342+PFC!AB342+'SF6'!AB342</f>
        <v>0</v>
      </c>
      <c r="AC342" s="94">
        <f>+'CO2'!AC342+'abs CO2'!AC342+'CH4'!AC342*PCG!$C$5+N2O!AC342*PCG!$C$6+HFC!AC342+PFC!AC342+'SF6'!AC342</f>
        <v>0</v>
      </c>
      <c r="AD342" s="94">
        <f>+'CO2'!AD342+'abs CO2'!AD342+'CH4'!AD342*PCG!$C$5+N2O!AD342*PCG!$C$6+HFC!AD342+PFC!AD342+'SF6'!AD342</f>
        <v>-0.17845204522141001</v>
      </c>
      <c r="AE342" s="94">
        <f>+'CO2'!AE342+'abs CO2'!AE342+'CH4'!AE342*PCG!$C$5+N2O!AE342*PCG!$C$6+HFC!AE342+PFC!AE342+'SF6'!AE342</f>
        <v>-0.22089304780347896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-1.0974507411091641</v>
      </c>
      <c r="D343" s="94">
        <f>+'CO2'!D343+'abs CO2'!D343+'CH4'!D343*PCG!$C$5+N2O!D343*PCG!$C$6+HFC!D343+PFC!D343+'SF6'!D343</f>
        <v>-1.097450741109153</v>
      </c>
      <c r="E343" s="94">
        <f>+'CO2'!E343+'abs CO2'!E343+'CH4'!E343*PCG!$C$5+N2O!E343*PCG!$C$6+HFC!E343+PFC!E343+'SF6'!E343</f>
        <v>-1.097450741109153</v>
      </c>
      <c r="F343" s="94">
        <f>+'CO2'!F343+'abs CO2'!F343+'CH4'!F343*PCG!$C$5+N2O!F343*PCG!$C$6+HFC!F343+PFC!F343+'SF6'!F343</f>
        <v>-1.097450741109153</v>
      </c>
      <c r="G343" s="94">
        <f>+'CO2'!G343+'abs CO2'!G343+'CH4'!G343*PCG!$C$5+N2O!G343*PCG!$C$6+HFC!G343+PFC!G343+'SF6'!G343</f>
        <v>-1.097450741109153</v>
      </c>
      <c r="H343" s="94">
        <f>+'CO2'!H343+'abs CO2'!H343+'CH4'!H343*PCG!$C$5+N2O!H343*PCG!$C$6+HFC!H343+PFC!H343+'SF6'!H343</f>
        <v>-4.5742153048452492</v>
      </c>
      <c r="I343" s="94">
        <f>+'CO2'!I343+'abs CO2'!I343+'CH4'!I343*PCG!$C$5+N2O!I343*PCG!$C$6+HFC!I343+PFC!I343+'SF6'!I343</f>
        <v>-9.1185551221753638</v>
      </c>
      <c r="J343" s="94">
        <f>+'CO2'!J343+'abs CO2'!J343+'CH4'!J343*PCG!$C$5+N2O!J343*PCG!$C$6+HFC!J343+PFC!J343+'SF6'!J343</f>
        <v>-13.046065251207226</v>
      </c>
      <c r="K343" s="94">
        <f>+'CO2'!K343+'abs CO2'!K343+'CH4'!K343*PCG!$C$5+N2O!K343*PCG!$C$6+HFC!K343+PFC!K343+'SF6'!K343</f>
        <v>-16.307510601670081</v>
      </c>
      <c r="L343" s="94">
        <f>+'CO2'!L343+'abs CO2'!L343+'CH4'!L343*PCG!$C$5+N2O!L343*PCG!$C$6+HFC!L343+PFC!L343+'SF6'!L343</f>
        <v>-18.509010451397696</v>
      </c>
      <c r="M343" s="94">
        <f>+'CO2'!M343+'abs CO2'!M343+'CH4'!M343*PCG!$C$5+N2O!M343*PCG!$C$6+HFC!M343+PFC!M343+'SF6'!M343</f>
        <v>-32.64817616919747</v>
      </c>
      <c r="N343" s="94">
        <f>+'CO2'!N343+'abs CO2'!N343+'CH4'!N343*PCG!$C$5+N2O!N343*PCG!$C$6+HFC!N343+PFC!N343+'SF6'!N343</f>
        <v>-29.00967460817246</v>
      </c>
      <c r="O343" s="94">
        <f>+'CO2'!O343+'abs CO2'!O343+'CH4'!O343*PCG!$C$5+N2O!O343*PCG!$C$6+HFC!O343+PFC!O343+'SF6'!O343</f>
        <v>-40.121855051302923</v>
      </c>
      <c r="P343" s="94">
        <f>+'CO2'!P343+'abs CO2'!P343+'CH4'!P343*PCG!$C$5+N2O!P343*PCG!$C$6+HFC!P343+PFC!P343+'SF6'!P343</f>
        <v>-29.041039541926075</v>
      </c>
      <c r="Q343" s="94">
        <f>+'CO2'!Q343+'abs CO2'!Q343+'CH4'!Q343*PCG!$C$5+N2O!Q343*PCG!$C$6+HFC!Q343+PFC!Q343+'SF6'!Q343</f>
        <v>-71.492978198529585</v>
      </c>
      <c r="R343" s="94">
        <f>+'CO2'!R343+'abs CO2'!R343+'CH4'!R343*PCG!$C$5+N2O!R343*PCG!$C$6+HFC!R343+PFC!R343+'SF6'!R343</f>
        <v>-86.335645901962636</v>
      </c>
      <c r="S343" s="94">
        <f>+'CO2'!S343+'abs CO2'!S343+'CH4'!S343*PCG!$C$5+N2O!S343*PCG!$C$6+HFC!S343+PFC!S343+'SF6'!S343</f>
        <v>-89.10373184022346</v>
      </c>
      <c r="T343" s="94">
        <f>+'CO2'!T343+'abs CO2'!T343+'CH4'!T343*PCG!$C$5+N2O!T343*PCG!$C$6+HFC!T343+PFC!T343+'SF6'!T343</f>
        <v>-90.392323570103514</v>
      </c>
      <c r="U343" s="94">
        <f>+'CO2'!U343+'abs CO2'!U343+'CH4'!U343*PCG!$C$5+N2O!U343*PCG!$C$6+HFC!U343+PFC!U343+'SF6'!U343</f>
        <v>-91.442287201857596</v>
      </c>
      <c r="V343" s="94">
        <f>+'CO2'!V343+'abs CO2'!V343+'CH4'!V343*PCG!$C$5+N2O!V343*PCG!$C$6+HFC!V343+PFC!V343+'SF6'!V343</f>
        <v>-92.969507029863578</v>
      </c>
      <c r="W343" s="94">
        <f>+'CO2'!W343+'abs CO2'!W343+'CH4'!W343*PCG!$C$5+N2O!W343*PCG!$C$6+HFC!W343+PFC!W343+'SF6'!W343</f>
        <v>-94.783080575620673</v>
      </c>
      <c r="X343" s="94">
        <f>+'CO2'!X343+'abs CO2'!X343+'CH4'!X343*PCG!$C$5+N2O!X343*PCG!$C$6+HFC!X343+PFC!X343+'SF6'!X343</f>
        <v>-99.985173114765999</v>
      </c>
      <c r="Y343" s="94">
        <f>+'CO2'!Y343+'abs CO2'!Y343+'CH4'!Y343*PCG!$C$5+N2O!Y343*PCG!$C$6+HFC!Y343+PFC!Y343+'SF6'!Y343</f>
        <v>-131.77043578514031</v>
      </c>
      <c r="Z343" s="94">
        <f>+'CO2'!Z343+'abs CO2'!Z343+'CH4'!Z343*PCG!$C$5+N2O!Z343*PCG!$C$6+HFC!Z343+PFC!Z343+'SF6'!Z343</f>
        <v>-142.41086268057563</v>
      </c>
      <c r="AA343" s="94">
        <f>+'CO2'!AA343+'abs CO2'!AA343+'CH4'!AA343*PCG!$C$5+N2O!AA343*PCG!$C$6+HFC!AA343+PFC!AA343+'SF6'!AA343</f>
        <v>-142.14598549165592</v>
      </c>
      <c r="AB343" s="94">
        <f>+'CO2'!AB343+'abs CO2'!AB343+'CH4'!AB343*PCG!$C$5+N2O!AB343*PCG!$C$6+HFC!AB343+PFC!AB343+'SF6'!AB343</f>
        <v>-136.40936601270843</v>
      </c>
      <c r="AC343" s="94">
        <f>+'CO2'!AC343+'abs CO2'!AC343+'CH4'!AC343*PCG!$C$5+N2O!AC343*PCG!$C$6+HFC!AC343+PFC!AC343+'SF6'!AC343</f>
        <v>-129.26484075481801</v>
      </c>
      <c r="AD343" s="94">
        <f>+'CO2'!AD343+'abs CO2'!AD343+'CH4'!AD343*PCG!$C$5+N2O!AD343*PCG!$C$6+HFC!AD343+PFC!AD343+'SF6'!AD343</f>
        <v>-134.07796949401811</v>
      </c>
      <c r="AE343" s="94">
        <f>+'CO2'!AE343+'abs CO2'!AE343+'CH4'!AE343*PCG!$C$5+N2O!AE343*PCG!$C$6+HFC!AE343+PFC!AE343+'SF6'!AE343</f>
        <v>-131.88418878296125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0</v>
      </c>
      <c r="D346" s="94">
        <f>+'CO2'!D346+'abs CO2'!D346+'CH4'!D346*PCG!$C$5+N2O!D346*PCG!$C$6+HFC!D346+PFC!D346+'SF6'!D346</f>
        <v>0</v>
      </c>
      <c r="E346" s="94">
        <f>+'CO2'!E346+'abs CO2'!E346+'CH4'!E346*PCG!$C$5+N2O!E346*PCG!$C$6+HFC!E346+PFC!E346+'SF6'!E346</f>
        <v>0</v>
      </c>
      <c r="F346" s="94">
        <f>+'CO2'!F346+'abs CO2'!F346+'CH4'!F346*PCG!$C$5+N2O!F346*PCG!$C$6+HFC!F346+PFC!F346+'SF6'!F346</f>
        <v>0</v>
      </c>
      <c r="G346" s="94">
        <f>+'CO2'!G346+'abs CO2'!G346+'CH4'!G346*PCG!$C$5+N2O!G346*PCG!$C$6+HFC!G346+PFC!G346+'SF6'!G346</f>
        <v>0</v>
      </c>
      <c r="H346" s="94">
        <f>+'CO2'!H346+'abs CO2'!H346+'CH4'!H346*PCG!$C$5+N2O!H346*PCG!$C$6+HFC!H346+PFC!H346+'SF6'!H346</f>
        <v>0</v>
      </c>
      <c r="I346" s="94">
        <f>+'CO2'!I346+'abs CO2'!I346+'CH4'!I346*PCG!$C$5+N2O!I346*PCG!$C$6+HFC!I346+PFC!I346+'SF6'!I346</f>
        <v>0</v>
      </c>
      <c r="J346" s="94">
        <f>+'CO2'!J346+'abs CO2'!J346+'CH4'!J346*PCG!$C$5+N2O!J346*PCG!$C$6+HFC!J346+PFC!J346+'SF6'!J346</f>
        <v>0</v>
      </c>
      <c r="K346" s="94">
        <f>+'CO2'!K346+'abs CO2'!K346+'CH4'!K346*PCG!$C$5+N2O!K346*PCG!$C$6+HFC!K346+PFC!K346+'SF6'!K346</f>
        <v>0</v>
      </c>
      <c r="L346" s="94">
        <f>+'CO2'!L346+'abs CO2'!L346+'CH4'!L346*PCG!$C$5+N2O!L346*PCG!$C$6+HFC!L346+PFC!L346+'SF6'!L346</f>
        <v>0</v>
      </c>
      <c r="M346" s="94">
        <f>+'CO2'!M346+'abs CO2'!M346+'CH4'!M346*PCG!$C$5+N2O!M346*PCG!$C$6+HFC!M346+PFC!M346+'SF6'!M346</f>
        <v>0</v>
      </c>
      <c r="N346" s="94">
        <f>+'CO2'!N346+'abs CO2'!N346+'CH4'!N346*PCG!$C$5+N2O!N346*PCG!$C$6+HFC!N346+PFC!N346+'SF6'!N346</f>
        <v>0</v>
      </c>
      <c r="O346" s="94">
        <f>+'CO2'!O346+'abs CO2'!O346+'CH4'!O346*PCG!$C$5+N2O!O346*PCG!$C$6+HFC!O346+PFC!O346+'SF6'!O346</f>
        <v>0</v>
      </c>
      <c r="P346" s="94">
        <f>+'CO2'!P346+'abs CO2'!P346+'CH4'!P346*PCG!$C$5+N2O!P346*PCG!$C$6+HFC!P346+PFC!P346+'SF6'!P346</f>
        <v>0</v>
      </c>
      <c r="Q346" s="94">
        <f>+'CO2'!Q346+'abs CO2'!Q346+'CH4'!Q346*PCG!$C$5+N2O!Q346*PCG!$C$6+HFC!Q346+PFC!Q346+'SF6'!Q346</f>
        <v>0</v>
      </c>
      <c r="R346" s="94">
        <f>+'CO2'!R346+'abs CO2'!R346+'CH4'!R346*PCG!$C$5+N2O!R346*PCG!$C$6+HFC!R346+PFC!R346+'SF6'!R346</f>
        <v>0</v>
      </c>
      <c r="S346" s="94">
        <f>+'CO2'!S346+'abs CO2'!S346+'CH4'!S346*PCG!$C$5+N2O!S346*PCG!$C$6+HFC!S346+PFC!S346+'SF6'!S346</f>
        <v>0</v>
      </c>
      <c r="T346" s="94">
        <f>+'CO2'!T346+'abs CO2'!T346+'CH4'!T346*PCG!$C$5+N2O!T346*PCG!$C$6+HFC!T346+PFC!T346+'SF6'!T346</f>
        <v>0</v>
      </c>
      <c r="U346" s="94">
        <f>+'CO2'!U346+'abs CO2'!U346+'CH4'!U346*PCG!$C$5+N2O!U346*PCG!$C$6+HFC!U346+PFC!U346+'SF6'!U346</f>
        <v>0</v>
      </c>
      <c r="V346" s="94">
        <f>+'CO2'!V346+'abs CO2'!V346+'CH4'!V346*PCG!$C$5+N2O!V346*PCG!$C$6+HFC!V346+PFC!V346+'SF6'!V346</f>
        <v>0</v>
      </c>
      <c r="W346" s="94">
        <f>+'CO2'!W346+'abs CO2'!W346+'CH4'!W346*PCG!$C$5+N2O!W346*PCG!$C$6+HFC!W346+PFC!W346+'SF6'!W346</f>
        <v>0</v>
      </c>
      <c r="X346" s="94">
        <f>+'CO2'!X346+'abs CO2'!X346+'CH4'!X346*PCG!$C$5+N2O!X346*PCG!$C$6+HFC!X346+PFC!X346+'SF6'!X346</f>
        <v>0</v>
      </c>
      <c r="Y346" s="94">
        <f>+'CO2'!Y346+'abs CO2'!Y346+'CH4'!Y346*PCG!$C$5+N2O!Y346*PCG!$C$6+HFC!Y346+PFC!Y346+'SF6'!Y346</f>
        <v>0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0</v>
      </c>
      <c r="AB346" s="94">
        <f>+'CO2'!AB346+'abs CO2'!AB346+'CH4'!AB346*PCG!$C$5+N2O!AB346*PCG!$C$6+HFC!AB346+PFC!AB346+'SF6'!AB346</f>
        <v>0</v>
      </c>
      <c r="AC346" s="94">
        <f>+'CO2'!AC346+'abs CO2'!AC346+'CH4'!AC346*PCG!$C$5+N2O!AC346*PCG!$C$6+HFC!AC346+PFC!AC346+'SF6'!AC346</f>
        <v>0</v>
      </c>
      <c r="AD346" s="94">
        <f>+'CO2'!AD346+'abs CO2'!AD346+'CH4'!AD346*PCG!$C$5+N2O!AD346*PCG!$C$6+HFC!AD346+PFC!AD346+'SF6'!AD346</f>
        <v>0</v>
      </c>
      <c r="AE346" s="94">
        <f>+'CO2'!AE346+'abs CO2'!AE346+'CH4'!AE346*PCG!$C$5+N2O!AE346*PCG!$C$6+HFC!AE346+PFC!AE346+'SF6'!AE346</f>
        <v>0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0</v>
      </c>
      <c r="D347" s="94">
        <f>+'CO2'!D347+'abs CO2'!D347+'CH4'!D347*PCG!$C$5+N2O!D347*PCG!$C$6+HFC!D347+PFC!D347+'SF6'!D347</f>
        <v>0</v>
      </c>
      <c r="E347" s="94">
        <f>+'CO2'!E347+'abs CO2'!E347+'CH4'!E347*PCG!$C$5+N2O!E347*PCG!$C$6+HFC!E347+PFC!E347+'SF6'!E347</f>
        <v>0</v>
      </c>
      <c r="F347" s="94">
        <f>+'CO2'!F347+'abs CO2'!F347+'CH4'!F347*PCG!$C$5+N2O!F347*PCG!$C$6+HFC!F347+PFC!F347+'SF6'!F347</f>
        <v>0</v>
      </c>
      <c r="G347" s="94">
        <f>+'CO2'!G347+'abs CO2'!G347+'CH4'!G347*PCG!$C$5+N2O!G347*PCG!$C$6+HFC!G347+PFC!G347+'SF6'!G347</f>
        <v>0</v>
      </c>
      <c r="H347" s="94">
        <f>+'CO2'!H347+'abs CO2'!H347+'CH4'!H347*PCG!$C$5+N2O!H347*PCG!$C$6+HFC!H347+PFC!H347+'SF6'!H347</f>
        <v>0</v>
      </c>
      <c r="I347" s="94">
        <f>+'CO2'!I347+'abs CO2'!I347+'CH4'!I347*PCG!$C$5+N2O!I347*PCG!$C$6+HFC!I347+PFC!I347+'SF6'!I347</f>
        <v>0</v>
      </c>
      <c r="J347" s="94">
        <f>+'CO2'!J347+'abs CO2'!J347+'CH4'!J347*PCG!$C$5+N2O!J347*PCG!$C$6+HFC!J347+PFC!J347+'SF6'!J347</f>
        <v>0</v>
      </c>
      <c r="K347" s="94">
        <f>+'CO2'!K347+'abs CO2'!K347+'CH4'!K347*PCG!$C$5+N2O!K347*PCG!$C$6+HFC!K347+PFC!K347+'SF6'!K347</f>
        <v>0</v>
      </c>
      <c r="L347" s="94">
        <f>+'CO2'!L347+'abs CO2'!L347+'CH4'!L347*PCG!$C$5+N2O!L347*PCG!$C$6+HFC!L347+PFC!L347+'SF6'!L347</f>
        <v>0</v>
      </c>
      <c r="M347" s="94">
        <f>+'CO2'!M347+'abs CO2'!M347+'CH4'!M347*PCG!$C$5+N2O!M347*PCG!$C$6+HFC!M347+PFC!M347+'SF6'!M347</f>
        <v>0</v>
      </c>
      <c r="N347" s="94">
        <f>+'CO2'!N347+'abs CO2'!N347+'CH4'!N347*PCG!$C$5+N2O!N347*PCG!$C$6+HFC!N347+PFC!N347+'SF6'!N347</f>
        <v>0</v>
      </c>
      <c r="O347" s="94">
        <f>+'CO2'!O347+'abs CO2'!O347+'CH4'!O347*PCG!$C$5+N2O!O347*PCG!$C$6+HFC!O347+PFC!O347+'SF6'!O347</f>
        <v>0</v>
      </c>
      <c r="P347" s="94">
        <f>+'CO2'!P347+'abs CO2'!P347+'CH4'!P347*PCG!$C$5+N2O!P347*PCG!$C$6+HFC!P347+PFC!P347+'SF6'!P347</f>
        <v>0</v>
      </c>
      <c r="Q347" s="94">
        <f>+'CO2'!Q347+'abs CO2'!Q347+'CH4'!Q347*PCG!$C$5+N2O!Q347*PCG!$C$6+HFC!Q347+PFC!Q347+'SF6'!Q347</f>
        <v>0</v>
      </c>
      <c r="R347" s="94">
        <f>+'CO2'!R347+'abs CO2'!R347+'CH4'!R347*PCG!$C$5+N2O!R347*PCG!$C$6+HFC!R347+PFC!R347+'SF6'!R347</f>
        <v>0</v>
      </c>
      <c r="S347" s="94">
        <f>+'CO2'!S347+'abs CO2'!S347+'CH4'!S347*PCG!$C$5+N2O!S347*PCG!$C$6+HFC!S347+PFC!S347+'SF6'!S347</f>
        <v>0</v>
      </c>
      <c r="T347" s="94">
        <f>+'CO2'!T347+'abs CO2'!T347+'CH4'!T347*PCG!$C$5+N2O!T347*PCG!$C$6+HFC!T347+PFC!T347+'SF6'!T347</f>
        <v>0</v>
      </c>
      <c r="U347" s="94">
        <f>+'CO2'!U347+'abs CO2'!U347+'CH4'!U347*PCG!$C$5+N2O!U347*PCG!$C$6+HFC!U347+PFC!U347+'SF6'!U347</f>
        <v>0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0</v>
      </c>
      <c r="AB347" s="94">
        <f>+'CO2'!AB347+'abs CO2'!AB347+'CH4'!AB347*PCG!$C$5+N2O!AB347*PCG!$C$6+HFC!AB347+PFC!AB347+'SF6'!AB347</f>
        <v>0</v>
      </c>
      <c r="AC347" s="94">
        <f>+'CO2'!AC347+'abs CO2'!AC347+'CH4'!AC347*PCG!$C$5+N2O!AC347*PCG!$C$6+HFC!AC347+PFC!AC347+'SF6'!AC347</f>
        <v>0</v>
      </c>
      <c r="AD347" s="94">
        <f>+'CO2'!AD347+'abs CO2'!AD347+'CH4'!AD347*PCG!$C$5+N2O!AD347*PCG!$C$6+HFC!AD347+PFC!AD347+'SF6'!AD347</f>
        <v>0</v>
      </c>
      <c r="AE347" s="94">
        <f>+'CO2'!AE347+'abs CO2'!AE347+'CH4'!AE347*PCG!$C$5+N2O!AE347*PCG!$C$6+HFC!AE347+PFC!AE347+'SF6'!AE347</f>
        <v>0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-0.1505287777731622</v>
      </c>
      <c r="D348" s="94">
        <f>+'CO2'!D348+'abs CO2'!D348+'CH4'!D348*PCG!$C$5+N2O!D348*PCG!$C$6+HFC!D348+PFC!D348+'SF6'!D348</f>
        <v>-0.1505287777731622</v>
      </c>
      <c r="E348" s="94">
        <f>+'CO2'!E348+'abs CO2'!E348+'CH4'!E348*PCG!$C$5+N2O!E348*PCG!$C$6+HFC!E348+PFC!E348+'SF6'!E348</f>
        <v>-0.1505287777731622</v>
      </c>
      <c r="F348" s="94">
        <f>+'CO2'!F348+'abs CO2'!F348+'CH4'!F348*PCG!$C$5+N2O!F348*PCG!$C$6+HFC!F348+PFC!F348+'SF6'!F348</f>
        <v>-0.1505287777731622</v>
      </c>
      <c r="G348" s="94">
        <f>+'CO2'!G348+'abs CO2'!G348+'CH4'!G348*PCG!$C$5+N2O!G348*PCG!$C$6+HFC!G348+PFC!G348+'SF6'!G348</f>
        <v>-0.1505287777731622</v>
      </c>
      <c r="H348" s="94">
        <f>+'CO2'!H348+'abs CO2'!H348+'CH4'!H348*PCG!$C$5+N2O!H348*PCG!$C$6+HFC!H348+PFC!H348+'SF6'!H348</f>
        <v>-0.68232896453209935</v>
      </c>
      <c r="I348" s="94">
        <f>+'CO2'!I348+'abs CO2'!I348+'CH4'!I348*PCG!$C$5+N2O!I348*PCG!$C$6+HFC!I348+PFC!I348+'SF6'!I348</f>
        <v>-1.3774237054182301</v>
      </c>
      <c r="J348" s="94">
        <f>+'CO2'!J348+'abs CO2'!J348+'CH4'!J348*PCG!$C$5+N2O!J348*PCG!$C$6+HFC!J348+PFC!J348+'SF6'!J348</f>
        <v>-1.9781691921567117</v>
      </c>
      <c r="K348" s="94">
        <f>+'CO2'!K348+'abs CO2'!K348+'CH4'!K348*PCG!$C$5+N2O!K348*PCG!$C$6+HFC!K348+PFC!K348+'SF6'!K348</f>
        <v>-2.477034506354574</v>
      </c>
      <c r="L348" s="94">
        <f>+'CO2'!L348+'abs CO2'!L348+'CH4'!L348*PCG!$C$5+N2O!L348*PCG!$C$6+HFC!L348+PFC!L348+'SF6'!L348</f>
        <v>-2.8137723008679956</v>
      </c>
      <c r="M348" s="94">
        <f>+'CO2'!M348+'abs CO2'!M348+'CH4'!M348*PCG!$C$5+N2O!M348*PCG!$C$6+HFC!M348+PFC!M348+'SF6'!M348</f>
        <v>-4.993811305261497</v>
      </c>
      <c r="N348" s="94">
        <f>+'CO2'!N348+'abs CO2'!N348+'CH4'!N348*PCG!$C$5+N2O!N348*PCG!$C$6+HFC!N348+PFC!N348+'SF6'!N348</f>
        <v>-5.8454068526127179</v>
      </c>
      <c r="O348" s="94">
        <f>+'CO2'!O348+'abs CO2'!O348+'CH4'!O348*PCG!$C$5+N2O!O348*PCG!$C$6+HFC!O348+PFC!O348+'SF6'!O348</f>
        <v>-6.9915650590073692</v>
      </c>
      <c r="P348" s="94">
        <f>+'CO2'!P348+'abs CO2'!P348+'CH4'!P348*PCG!$C$5+N2O!P348*PCG!$C$6+HFC!P348+PFC!P348+'SF6'!P348</f>
        <v>-9.1310603776107158</v>
      </c>
      <c r="Q348" s="94">
        <f>+'CO2'!Q348+'abs CO2'!Q348+'CH4'!Q348*PCG!$C$5+N2O!Q348*PCG!$C$6+HFC!Q348+PFC!Q348+'SF6'!Q348</f>
        <v>-11.690813705225436</v>
      </c>
      <c r="R348" s="94">
        <f>+'CO2'!R348+'abs CO2'!R348+'CH4'!R348*PCG!$C$5+N2O!R348*PCG!$C$6+HFC!R348+PFC!R348+'SF6'!R348</f>
        <v>-13.599167118872531</v>
      </c>
      <c r="S348" s="94">
        <f>+'CO2'!S348+'abs CO2'!S348+'CH4'!S348*PCG!$C$5+N2O!S348*PCG!$C$6+HFC!S348+PFC!S348+'SF6'!S348</f>
        <v>-14.453819088107471</v>
      </c>
      <c r="T348" s="94">
        <f>+'CO2'!T348+'abs CO2'!T348+'CH4'!T348*PCG!$C$5+N2O!T348*PCG!$C$6+HFC!T348+PFC!T348+'SF6'!T348</f>
        <v>-13.834893656654362</v>
      </c>
      <c r="U348" s="94">
        <f>+'CO2'!U348+'abs CO2'!U348+'CH4'!U348*PCG!$C$5+N2O!U348*PCG!$C$6+HFC!U348+PFC!U348+'SF6'!U348</f>
        <v>-13.096767771736205</v>
      </c>
      <c r="V348" s="94">
        <f>+'CO2'!V348+'abs CO2'!V348+'CH4'!V348*PCG!$C$5+N2O!V348*PCG!$C$6+HFC!V348+PFC!V348+'SF6'!V348</f>
        <v>-13.794396066695086</v>
      </c>
      <c r="W348" s="94">
        <f>+'CO2'!W348+'abs CO2'!W348+'CH4'!W348*PCG!$C$5+N2O!W348*PCG!$C$6+HFC!W348+PFC!W348+'SF6'!W348</f>
        <v>-4.3621141142572126</v>
      </c>
      <c r="X348" s="94">
        <f>+'CO2'!X348+'abs CO2'!X348+'CH4'!X348*PCG!$C$5+N2O!X348*PCG!$C$6+HFC!X348+PFC!X348+'SF6'!X348</f>
        <v>-4.2851571864503777</v>
      </c>
      <c r="Y348" s="94">
        <f>+'CO2'!Y348+'abs CO2'!Y348+'CH4'!Y348*PCG!$C$5+N2O!Y348*PCG!$C$6+HFC!Y348+PFC!Y348+'SF6'!Y348</f>
        <v>-4.2851571864503777</v>
      </c>
      <c r="Z348" s="94">
        <f>+'CO2'!Z348+'abs CO2'!Z348+'CH4'!Z348*PCG!$C$5+N2O!Z348*PCG!$C$6+HFC!Z348+PFC!Z348+'SF6'!Z348</f>
        <v>-4.2851571864503777</v>
      </c>
      <c r="AA348" s="94">
        <f>+'CO2'!AA348+'abs CO2'!AA348+'CH4'!AA348*PCG!$C$5+N2O!AA348*PCG!$C$6+HFC!AA348+PFC!AA348+'SF6'!AA348</f>
        <v>-4.2851571864503777</v>
      </c>
      <c r="AB348" s="94">
        <f>+'CO2'!AB348+'abs CO2'!AB348+'CH4'!AB348*PCG!$C$5+N2O!AB348*PCG!$C$6+HFC!AB348+PFC!AB348+'SF6'!AB348</f>
        <v>-4.2851571864503777</v>
      </c>
      <c r="AC348" s="94">
        <f>+'CO2'!AC348+'abs CO2'!AC348+'CH4'!AC348*PCG!$C$5+N2O!AC348*PCG!$C$6+HFC!AC348+PFC!AC348+'SF6'!AC348</f>
        <v>-4.4170833484049501</v>
      </c>
      <c r="AD348" s="94">
        <f>+'CO2'!AD348+'abs CO2'!AD348+'CH4'!AD348*PCG!$C$5+N2O!AD348*PCG!$C$6+HFC!AD348+PFC!AD348+'SF6'!AD348</f>
        <v>-4.5978710518241783</v>
      </c>
      <c r="AE348" s="94">
        <f>+'CO2'!AE348+'abs CO2'!AE348+'CH4'!AE348*PCG!$C$5+N2O!AE348*PCG!$C$6+HFC!AE348+PFC!AE348+'SF6'!AE348</f>
        <v>-5.402507891740143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452.95816451571898</v>
      </c>
      <c r="D349" s="33">
        <f t="shared" si="82"/>
        <v>565.35615421798798</v>
      </c>
      <c r="E349" s="33">
        <f t="shared" si="82"/>
        <v>596.82267089170728</v>
      </c>
      <c r="F349" s="33">
        <f t="shared" si="82"/>
        <v>561.13029886391701</v>
      </c>
      <c r="G349" s="33">
        <f t="shared" si="82"/>
        <v>656.02607660750743</v>
      </c>
      <c r="H349" s="33">
        <f t="shared" si="82"/>
        <v>586.02439662608572</v>
      </c>
      <c r="I349" s="33">
        <f t="shared" si="82"/>
        <v>621.43702487899895</v>
      </c>
      <c r="J349" s="33">
        <f t="shared" si="82"/>
        <v>626.51810908421112</v>
      </c>
      <c r="K349" s="33">
        <f t="shared" si="82"/>
        <v>665.65153937628293</v>
      </c>
      <c r="L349" s="33">
        <f t="shared" si="82"/>
        <v>690.91896968411857</v>
      </c>
      <c r="M349" s="33">
        <f t="shared" si="82"/>
        <v>720.96677794671552</v>
      </c>
      <c r="N349" s="33">
        <f t="shared" si="82"/>
        <v>718.76492181496712</v>
      </c>
      <c r="O349" s="33">
        <f t="shared" si="82"/>
        <v>729.93627884948489</v>
      </c>
      <c r="P349" s="33">
        <f t="shared" si="82"/>
        <v>842.33406669502483</v>
      </c>
      <c r="Q349" s="33">
        <f t="shared" si="82"/>
        <v>790.99940384913725</v>
      </c>
      <c r="R349" s="33">
        <f t="shared" si="82"/>
        <v>862.11551342107407</v>
      </c>
      <c r="S349" s="33">
        <f t="shared" si="82"/>
        <v>971.89998205595805</v>
      </c>
      <c r="T349" s="33">
        <f t="shared" si="82"/>
        <v>964.79300252133953</v>
      </c>
      <c r="U349" s="33">
        <f t="shared" si="82"/>
        <v>881.07131062104543</v>
      </c>
      <c r="V349" s="33">
        <f t="shared" si="82"/>
        <v>990.87426931315133</v>
      </c>
      <c r="W349" s="33">
        <f t="shared" si="82"/>
        <v>914.63876796659622</v>
      </c>
      <c r="X349" s="33">
        <f t="shared" si="82"/>
        <v>893.30090272291045</v>
      </c>
      <c r="Y349" s="33">
        <f t="shared" si="82"/>
        <v>837.93785835213009</v>
      </c>
      <c r="Z349" s="33">
        <f t="shared" si="82"/>
        <v>853.79244844442769</v>
      </c>
      <c r="AA349" s="33">
        <f t="shared" si="82"/>
        <v>1285.1063213870082</v>
      </c>
      <c r="AB349" s="33">
        <f t="shared" si="82"/>
        <v>905.8063102636853</v>
      </c>
      <c r="AC349" s="33">
        <f t="shared" si="82"/>
        <v>949.41319143590238</v>
      </c>
      <c r="AD349" s="33">
        <f t="shared" si="82"/>
        <v>1646.9142447385723</v>
      </c>
      <c r="AE349" s="33">
        <f t="shared" si="82"/>
        <v>962.65156084693433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4.9578464626196569E-2</v>
      </c>
      <c r="D350" s="33">
        <f t="shared" si="83"/>
        <v>7.3934737655869595E-2</v>
      </c>
      <c r="E350" s="33">
        <f t="shared" si="83"/>
        <v>7.7298573168375906E-2</v>
      </c>
      <c r="F350" s="33">
        <f t="shared" si="83"/>
        <v>6.006494301844869E-2</v>
      </c>
      <c r="G350" s="33">
        <f t="shared" si="83"/>
        <v>7.3456972687320515E-2</v>
      </c>
      <c r="H350" s="33">
        <f t="shared" si="83"/>
        <v>7.4026199695720316E-2</v>
      </c>
      <c r="I350" s="33">
        <f t="shared" si="83"/>
        <v>6.1164143358933235E-2</v>
      </c>
      <c r="J350" s="33">
        <f t="shared" si="83"/>
        <v>0.61138216747507479</v>
      </c>
      <c r="K350" s="33">
        <f t="shared" si="83"/>
        <v>0.92830394247787229</v>
      </c>
      <c r="L350" s="33">
        <f t="shared" si="83"/>
        <v>8.746848965486155E-2</v>
      </c>
      <c r="M350" s="33">
        <f t="shared" si="83"/>
        <v>0.30965649763143743</v>
      </c>
      <c r="N350" s="33">
        <f t="shared" si="83"/>
        <v>8.8199017129707277E-2</v>
      </c>
      <c r="O350" s="33">
        <f t="shared" si="83"/>
        <v>0.61747416693492951</v>
      </c>
      <c r="P350" s="33">
        <f t="shared" si="83"/>
        <v>7.8702159956712828E-2</v>
      </c>
      <c r="Q350" s="33">
        <f t="shared" si="83"/>
        <v>0.56408374714612364</v>
      </c>
      <c r="R350" s="33">
        <f t="shared" si="83"/>
        <v>1.6866760396829863</v>
      </c>
      <c r="S350" s="33">
        <f t="shared" si="83"/>
        <v>170.1884711092043</v>
      </c>
      <c r="T350" s="33">
        <f t="shared" si="83"/>
        <v>124.49393716001263</v>
      </c>
      <c r="U350" s="33">
        <f t="shared" si="83"/>
        <v>22.101166798295754</v>
      </c>
      <c r="V350" s="33">
        <f t="shared" si="83"/>
        <v>0.53243810964767901</v>
      </c>
      <c r="W350" s="33">
        <f t="shared" si="83"/>
        <v>21.6999862247871</v>
      </c>
      <c r="X350" s="33">
        <f t="shared" si="83"/>
        <v>20.215544694823762</v>
      </c>
      <c r="Y350" s="33">
        <f t="shared" si="83"/>
        <v>5.9341348824261919</v>
      </c>
      <c r="Z350" s="33">
        <f t="shared" si="83"/>
        <v>11.036698766121937</v>
      </c>
      <c r="AA350" s="33">
        <f t="shared" si="83"/>
        <v>58.686680877663214</v>
      </c>
      <c r="AB350" s="33">
        <f t="shared" si="83"/>
        <v>6.8174485919330801</v>
      </c>
      <c r="AC350" s="33">
        <f t="shared" si="83"/>
        <v>31.015890832858283</v>
      </c>
      <c r="AD350" s="33">
        <f t="shared" si="83"/>
        <v>1.4777203183292733</v>
      </c>
      <c r="AE350" s="33">
        <f t="shared" si="83"/>
        <v>3.8460682852648467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0</v>
      </c>
      <c r="D351" s="94">
        <f>+'CO2'!D351+'abs CO2'!D351+'CH4'!D351*PCG!$C$5+N2O!D351*PCG!$C$6+HFC!D351+PFC!D351+'SF6'!D351</f>
        <v>0</v>
      </c>
      <c r="E351" s="94">
        <f>+'CO2'!E351+'abs CO2'!E351+'CH4'!E351*PCG!$C$5+N2O!E351*PCG!$C$6+HFC!E351+PFC!E351+'SF6'!E351</f>
        <v>0</v>
      </c>
      <c r="F351" s="94">
        <f>+'CO2'!F351+'abs CO2'!F351+'CH4'!F351*PCG!$C$5+N2O!F351*PCG!$C$6+HFC!F351+PFC!F351+'SF6'!F351</f>
        <v>0</v>
      </c>
      <c r="G351" s="94">
        <f>+'CO2'!G351+'abs CO2'!G351+'CH4'!G351*PCG!$C$5+N2O!G351*PCG!$C$6+HFC!G351+PFC!G351+'SF6'!G351</f>
        <v>0</v>
      </c>
      <c r="H351" s="94">
        <f>+'CO2'!H351+'abs CO2'!H351+'CH4'!H351*PCG!$C$5+N2O!H351*PCG!$C$6+HFC!H351+PFC!H351+'SF6'!H351</f>
        <v>0</v>
      </c>
      <c r="I351" s="94">
        <f>+'CO2'!I351+'abs CO2'!I351+'CH4'!I351*PCG!$C$5+N2O!I351*PCG!$C$6+HFC!I351+PFC!I351+'SF6'!I351</f>
        <v>0</v>
      </c>
      <c r="J351" s="94">
        <f>+'CO2'!J351+'abs CO2'!J351+'CH4'!J351*PCG!$C$5+N2O!J351*PCG!$C$6+HFC!J351+PFC!J351+'SF6'!J351</f>
        <v>0</v>
      </c>
      <c r="K351" s="94">
        <f>+'CO2'!K351+'abs CO2'!K351+'CH4'!K351*PCG!$C$5+N2O!K351*PCG!$C$6+HFC!K351+PFC!K351+'SF6'!K351</f>
        <v>0.86683638670771979</v>
      </c>
      <c r="L351" s="94">
        <f>+'CO2'!L351+'abs CO2'!L351+'CH4'!L351*PCG!$C$5+N2O!L351*PCG!$C$6+HFC!L351+PFC!L351+'SF6'!L351</f>
        <v>0</v>
      </c>
      <c r="M351" s="94">
        <f>+'CO2'!M351+'abs CO2'!M351+'CH4'!M351*PCG!$C$5+N2O!M351*PCG!$C$6+HFC!M351+PFC!M351+'SF6'!M351</f>
        <v>0.22832443876528</v>
      </c>
      <c r="N351" s="94">
        <f>+'CO2'!N351+'abs CO2'!N351+'CH4'!N351*PCG!$C$5+N2O!N351*PCG!$C$6+HFC!N351+PFC!N351+'SF6'!N351</f>
        <v>0</v>
      </c>
      <c r="O351" s="94">
        <f>+'CO2'!O351+'abs CO2'!O351+'CH4'!O351*PCG!$C$5+N2O!O351*PCG!$C$6+HFC!O351+PFC!O351+'SF6'!O351</f>
        <v>0.45133900686159995</v>
      </c>
      <c r="P351" s="94">
        <f>+'CO2'!P351+'abs CO2'!P351+'CH4'!P351*PCG!$C$5+N2O!P351*PCG!$C$6+HFC!P351+PFC!P351+'SF6'!P351</f>
        <v>0</v>
      </c>
      <c r="Q351" s="94">
        <f>+'CO2'!Q351+'abs CO2'!Q351+'CH4'!Q351*PCG!$C$5+N2O!Q351*PCG!$C$6+HFC!Q351+PFC!Q351+'SF6'!Q351</f>
        <v>0.45133900686159995</v>
      </c>
      <c r="R351" s="94">
        <f>+'CO2'!R351+'abs CO2'!R351+'CH4'!R351*PCG!$C$5+N2O!R351*PCG!$C$6+HFC!R351+PFC!R351+'SF6'!R351</f>
        <v>0</v>
      </c>
      <c r="S351" s="94">
        <f>+'CO2'!S351+'abs CO2'!S351+'CH4'!S351*PCG!$C$5+N2O!S351*PCG!$C$6+HFC!S351+PFC!S351+'SF6'!S351</f>
        <v>0.12079955771883999</v>
      </c>
      <c r="T351" s="94">
        <f>+'CO2'!T351+'abs CO2'!T351+'CH4'!T351*PCG!$C$5+N2O!T351*PCG!$C$6+HFC!T351+PFC!T351+'SF6'!T351</f>
        <v>0.12079955771883999</v>
      </c>
      <c r="U351" s="94">
        <f>+'CO2'!U351+'abs CO2'!U351+'CH4'!U351*PCG!$C$5+N2O!U351*PCG!$C$6+HFC!U351+PFC!U351+'SF6'!U351</f>
        <v>0</v>
      </c>
      <c r="V351" s="94">
        <f>+'CO2'!V351+'abs CO2'!V351+'CH4'!V351*PCG!$C$5+N2O!V351*PCG!$C$6+HFC!V351+PFC!V351+'SF6'!V351</f>
        <v>0</v>
      </c>
      <c r="W351" s="94">
        <f>+'CO2'!W351+'abs CO2'!W351+'CH4'!W351*PCG!$C$5+N2O!W351*PCG!$C$6+HFC!W351+PFC!W351+'SF6'!W351</f>
        <v>1.6327852307051995</v>
      </c>
      <c r="X351" s="94">
        <f>+'CO2'!X351+'abs CO2'!X351+'CH4'!X351*PCG!$C$5+N2O!X351*PCG!$C$6+HFC!X351+PFC!X351+'SF6'!X351</f>
        <v>4.7788836020639991E-2</v>
      </c>
      <c r="Y351" s="94">
        <f>+'CO2'!Y351+'abs CO2'!Y351+'CH4'!Y351*PCG!$C$5+N2O!Y351*PCG!$C$6+HFC!Y351+PFC!Y351+'SF6'!Y351</f>
        <v>1.1774638208418799</v>
      </c>
      <c r="Z351" s="94">
        <f>+'CO2'!Z351+'abs CO2'!Z351+'CH4'!Z351*PCG!$C$5+N2O!Z351*PCG!$C$6+HFC!Z351+PFC!Z351+'SF6'!Z351</f>
        <v>1.9832366948565596</v>
      </c>
      <c r="AA351" s="94">
        <f>+'CO2'!AA351+'abs CO2'!AA351+'CH4'!AA351*PCG!$C$5+N2O!AA351*PCG!$C$6+HFC!AA351+PFC!AA351+'SF6'!AA351</f>
        <v>0.3610712054892799</v>
      </c>
      <c r="AB351" s="94">
        <f>+'CO2'!AB351+'abs CO2'!AB351+'CH4'!AB351*PCG!$C$5+N2O!AB351*PCG!$C$6+HFC!AB351+PFC!AB351+'SF6'!AB351</f>
        <v>0</v>
      </c>
      <c r="AC351" s="94">
        <f>+'CO2'!AC351+'abs CO2'!AC351+'CH4'!AC351*PCG!$C$5+N2O!AC351*PCG!$C$6+HFC!AC351+PFC!AC351+'SF6'!AC351</f>
        <v>0</v>
      </c>
      <c r="AD351" s="94">
        <f>+'CO2'!AD351+'abs CO2'!AD351+'CH4'!AD351*PCG!$C$5+N2O!AD351*PCG!$C$6+HFC!AD351+PFC!AD351+'SF6'!AD351</f>
        <v>0.10221501037747999</v>
      </c>
      <c r="AE351" s="94">
        <f>+'CO2'!AE351+'abs CO2'!AE351+'CH4'!AE351*PCG!$C$5+N2O!AE351*PCG!$C$6+HFC!AE351+PFC!AE351+'SF6'!AE351</f>
        <v>0.7699312469991999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0</v>
      </c>
      <c r="D352" s="94">
        <f>+'CO2'!D352+'abs CO2'!D352+'CH4'!D352*PCG!$C$5+N2O!D352*PCG!$C$6+HFC!D352+PFC!D352+'SF6'!D352</f>
        <v>0</v>
      </c>
      <c r="E352" s="94">
        <f>+'CO2'!E352+'abs CO2'!E352+'CH4'!E352*PCG!$C$5+N2O!E352*PCG!$C$6+HFC!E352+PFC!E352+'SF6'!E352</f>
        <v>0</v>
      </c>
      <c r="F352" s="94">
        <f>+'CO2'!F352+'abs CO2'!F352+'CH4'!F352*PCG!$C$5+N2O!F352*PCG!$C$6+HFC!F352+PFC!F352+'SF6'!F352</f>
        <v>0</v>
      </c>
      <c r="G352" s="94">
        <f>+'CO2'!G352+'abs CO2'!G352+'CH4'!G352*PCG!$C$5+N2O!G352*PCG!$C$6+HFC!G352+PFC!G352+'SF6'!G352</f>
        <v>0</v>
      </c>
      <c r="H352" s="94">
        <f>+'CO2'!H352+'abs CO2'!H352+'CH4'!H352*PCG!$C$5+N2O!H352*PCG!$C$6+HFC!H352+PFC!H352+'SF6'!H352</f>
        <v>0</v>
      </c>
      <c r="I352" s="94">
        <f>+'CO2'!I352+'abs CO2'!I352+'CH4'!I352*PCG!$C$5+N2O!I352*PCG!$C$6+HFC!I352+PFC!I352+'SF6'!I352</f>
        <v>0</v>
      </c>
      <c r="J352" s="94">
        <f>+'CO2'!J352+'abs CO2'!J352+'CH4'!J352*PCG!$C$5+N2O!J352*PCG!$C$6+HFC!J352+PFC!J352+'SF6'!J352</f>
        <v>0.53172204248968091</v>
      </c>
      <c r="K352" s="94">
        <f>+'CO2'!K352+'abs CO2'!K352+'CH4'!K352*PCG!$C$5+N2O!K352*PCG!$C$6+HFC!K352+PFC!K352+'SF6'!K352</f>
        <v>0</v>
      </c>
      <c r="L352" s="94">
        <f>+'CO2'!L352+'abs CO2'!L352+'CH4'!L352*PCG!$C$5+N2O!L352*PCG!$C$6+HFC!L352+PFC!L352+'SF6'!L352</f>
        <v>0</v>
      </c>
      <c r="M352" s="94">
        <f>+'CO2'!M352+'abs CO2'!M352+'CH4'!M352*PCG!$C$5+N2O!M352*PCG!$C$6+HFC!M352+PFC!M352+'SF6'!M352</f>
        <v>0</v>
      </c>
      <c r="N352" s="94">
        <f>+'CO2'!N352+'abs CO2'!N352+'CH4'!N352*PCG!$C$5+N2O!N352*PCG!$C$6+HFC!N352+PFC!N352+'SF6'!N352</f>
        <v>0</v>
      </c>
      <c r="O352" s="94">
        <f>+'CO2'!O352+'abs CO2'!O352+'CH4'!O352*PCG!$C$5+N2O!O352*PCG!$C$6+HFC!O352+PFC!O352+'SF6'!O352</f>
        <v>8.796872026483693E-2</v>
      </c>
      <c r="P352" s="94">
        <f>+'CO2'!P352+'abs CO2'!P352+'CH4'!P352*PCG!$C$5+N2O!P352*PCG!$C$6+HFC!P352+PFC!P352+'SF6'!P352</f>
        <v>0</v>
      </c>
      <c r="Q352" s="94">
        <f>+'CO2'!Q352+'abs CO2'!Q352+'CH4'!Q352*PCG!$C$5+N2O!Q352*PCG!$C$6+HFC!Q352+PFC!Q352+'SF6'!Q352</f>
        <v>0</v>
      </c>
      <c r="R352" s="94">
        <f>+'CO2'!R352+'abs CO2'!R352+'CH4'!R352*PCG!$C$5+N2O!R352*PCG!$C$6+HFC!R352+PFC!R352+'SF6'!R352</f>
        <v>1.5247911512571735</v>
      </c>
      <c r="S352" s="94">
        <f>+'CO2'!S352+'abs CO2'!S352+'CH4'!S352*PCG!$C$5+N2O!S352*PCG!$C$6+HFC!S352+PFC!S352+'SF6'!S352</f>
        <v>169.88323771500274</v>
      </c>
      <c r="T352" s="94">
        <f>+'CO2'!T352+'abs CO2'!T352+'CH4'!T352*PCG!$C$5+N2O!T352*PCG!$C$6+HFC!T352+PFC!T352+'SF6'!T352</f>
        <v>124.20401357214841</v>
      </c>
      <c r="U352" s="94">
        <f>+'CO2'!U352+'abs CO2'!U352+'CH4'!U352*PCG!$C$5+N2O!U352*PCG!$C$6+HFC!U352+PFC!U352+'SF6'!U352</f>
        <v>20.320774381177333</v>
      </c>
      <c r="V352" s="94">
        <f>+'CO2'!V352+'abs CO2'!V352+'CH4'!V352*PCG!$C$5+N2O!V352*PCG!$C$6+HFC!V352+PFC!V352+'SF6'!V352</f>
        <v>0</v>
      </c>
      <c r="W352" s="94">
        <f>+'CO2'!W352+'abs CO2'!W352+'CH4'!W352*PCG!$C$5+N2O!W352*PCG!$C$6+HFC!W352+PFC!W352+'SF6'!W352</f>
        <v>16.217522295935275</v>
      </c>
      <c r="X352" s="94">
        <f>+'CO2'!X352+'abs CO2'!X352+'CH4'!X352*PCG!$C$5+N2O!X352*PCG!$C$6+HFC!X352+PFC!X352+'SF6'!X352</f>
        <v>19.99040296507161</v>
      </c>
      <c r="Y352" s="94">
        <f>+'CO2'!Y352+'abs CO2'!Y352+'CH4'!Y352*PCG!$C$5+N2O!Y352*PCG!$C$6+HFC!Y352+PFC!Y352+'SF6'!Y352</f>
        <v>0</v>
      </c>
      <c r="Z352" s="94">
        <f>+'CO2'!Z352+'abs CO2'!Z352+'CH4'!Z352*PCG!$C$5+N2O!Z352*PCG!$C$6+HFC!Z352+PFC!Z352+'SF6'!Z352</f>
        <v>8.3765770296628066</v>
      </c>
      <c r="AA352" s="94">
        <f>+'CO2'!AA352+'abs CO2'!AA352+'CH4'!AA352*PCG!$C$5+N2O!AA352*PCG!$C$6+HFC!AA352+PFC!AA352+'SF6'!AA352</f>
        <v>56.061487994555414</v>
      </c>
      <c r="AB352" s="94">
        <f>+'CO2'!AB352+'abs CO2'!AB352+'CH4'!AB352*PCG!$C$5+N2O!AB352*PCG!$C$6+HFC!AB352+PFC!AB352+'SF6'!AB352</f>
        <v>5.2957169599431833</v>
      </c>
      <c r="AC352" s="94">
        <f>+'CO2'!AC352+'abs CO2'!AC352+'CH4'!AC352*PCG!$C$5+N2O!AC352*PCG!$C$6+HFC!AC352+PFC!AC352+'SF6'!AC352</f>
        <v>30.634618117116883</v>
      </c>
      <c r="AD352" s="94">
        <f>+'CO2'!AD352+'abs CO2'!AD352+'CH4'!AD352*PCG!$C$5+N2O!AD352*PCG!$C$6+HFC!AD352+PFC!AD352+'SF6'!AD352</f>
        <v>0.85818373769474254</v>
      </c>
      <c r="AE352" s="94">
        <f>+'CO2'!AE352+'abs CO2'!AE352+'CH4'!AE352*PCG!$C$5+N2O!AE352*PCG!$C$6+HFC!AE352+PFC!AE352+'SF6'!AE352</f>
        <v>2.8325927925277492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4.9578464626196569E-2</v>
      </c>
      <c r="D353" s="94">
        <f>+'CO2'!D353+'abs CO2'!D353+'CH4'!D353*PCG!$C$5+N2O!D353*PCG!$C$6+HFC!D353+PFC!D353+'SF6'!D353</f>
        <v>7.3934737655869595E-2</v>
      </c>
      <c r="E353" s="94">
        <f>+'CO2'!E353+'abs CO2'!E353+'CH4'!E353*PCG!$C$5+N2O!E353*PCG!$C$6+HFC!E353+PFC!E353+'SF6'!E353</f>
        <v>7.7298573168375906E-2</v>
      </c>
      <c r="F353" s="94">
        <f>+'CO2'!F353+'abs CO2'!F353+'CH4'!F353*PCG!$C$5+N2O!F353*PCG!$C$6+HFC!F353+PFC!F353+'SF6'!F353</f>
        <v>6.006494301844869E-2</v>
      </c>
      <c r="G353" s="94">
        <f>+'CO2'!G353+'abs CO2'!G353+'CH4'!G353*PCG!$C$5+N2O!G353*PCG!$C$6+HFC!G353+PFC!G353+'SF6'!G353</f>
        <v>7.3456972687320515E-2</v>
      </c>
      <c r="H353" s="94">
        <f>+'CO2'!H353+'abs CO2'!H353+'CH4'!H353*PCG!$C$5+N2O!H353*PCG!$C$6+HFC!H353+PFC!H353+'SF6'!H353</f>
        <v>7.4026199695720316E-2</v>
      </c>
      <c r="I353" s="94">
        <f>+'CO2'!I353+'abs CO2'!I353+'CH4'!I353*PCG!$C$5+N2O!I353*PCG!$C$6+HFC!I353+PFC!I353+'SF6'!I353</f>
        <v>6.1164143358933235E-2</v>
      </c>
      <c r="J353" s="94">
        <f>+'CO2'!J353+'abs CO2'!J353+'CH4'!J353*PCG!$C$5+N2O!J353*PCG!$C$6+HFC!J353+PFC!J353+'SF6'!J353</f>
        <v>7.9660124985393863E-2</v>
      </c>
      <c r="K353" s="94">
        <f>+'CO2'!K353+'abs CO2'!K353+'CH4'!K353*PCG!$C$5+N2O!K353*PCG!$C$6+HFC!K353+PFC!K353+'SF6'!K353</f>
        <v>6.1467555770152477E-2</v>
      </c>
      <c r="L353" s="94">
        <f>+'CO2'!L353+'abs CO2'!L353+'CH4'!L353*PCG!$C$5+N2O!L353*PCG!$C$6+HFC!L353+PFC!L353+'SF6'!L353</f>
        <v>8.746848965486155E-2</v>
      </c>
      <c r="M353" s="94">
        <f>+'CO2'!M353+'abs CO2'!M353+'CH4'!M353*PCG!$C$5+N2O!M353*PCG!$C$6+HFC!M353+PFC!M353+'SF6'!M353</f>
        <v>8.133205886615745E-2</v>
      </c>
      <c r="N353" s="94">
        <f>+'CO2'!N353+'abs CO2'!N353+'CH4'!N353*PCG!$C$5+N2O!N353*PCG!$C$6+HFC!N353+PFC!N353+'SF6'!N353</f>
        <v>8.8199017129707277E-2</v>
      </c>
      <c r="O353" s="94">
        <f>+'CO2'!O353+'abs CO2'!O353+'CH4'!O353*PCG!$C$5+N2O!O353*PCG!$C$6+HFC!O353+PFC!O353+'SF6'!O353</f>
        <v>7.8166439808492638E-2</v>
      </c>
      <c r="P353" s="94">
        <f>+'CO2'!P353+'abs CO2'!P353+'CH4'!P353*PCG!$C$5+N2O!P353*PCG!$C$6+HFC!P353+PFC!P353+'SF6'!P353</f>
        <v>7.8702159956712828E-2</v>
      </c>
      <c r="Q353" s="94">
        <f>+'CO2'!Q353+'abs CO2'!Q353+'CH4'!Q353*PCG!$C$5+N2O!Q353*PCG!$C$6+HFC!Q353+PFC!Q353+'SF6'!Q353</f>
        <v>0.11274474028452368</v>
      </c>
      <c r="R353" s="94">
        <f>+'CO2'!R353+'abs CO2'!R353+'CH4'!R353*PCG!$C$5+N2O!R353*PCG!$C$6+HFC!R353+PFC!R353+'SF6'!R353</f>
        <v>0.16188488842581278</v>
      </c>
      <c r="S353" s="94">
        <f>+'CO2'!S353+'abs CO2'!S353+'CH4'!S353*PCG!$C$5+N2O!S353*PCG!$C$6+HFC!S353+PFC!S353+'SF6'!S353</f>
        <v>0.18443383648271755</v>
      </c>
      <c r="T353" s="94">
        <f>+'CO2'!T353+'abs CO2'!T353+'CH4'!T353*PCG!$C$5+N2O!T353*PCG!$C$6+HFC!T353+PFC!T353+'SF6'!T353</f>
        <v>0.1691240301453899</v>
      </c>
      <c r="U353" s="94">
        <f>+'CO2'!U353+'abs CO2'!U353+'CH4'!U353*PCG!$C$5+N2O!U353*PCG!$C$6+HFC!U353+PFC!U353+'SF6'!U353</f>
        <v>1.780392417118422</v>
      </c>
      <c r="V353" s="94">
        <f>+'CO2'!V353+'abs CO2'!V353+'CH4'!V353*PCG!$C$5+N2O!V353*PCG!$C$6+HFC!V353+PFC!V353+'SF6'!V353</f>
        <v>0.53243810964767901</v>
      </c>
      <c r="W353" s="94">
        <f>+'CO2'!W353+'abs CO2'!W353+'CH4'!W353*PCG!$C$5+N2O!W353*PCG!$C$6+HFC!W353+PFC!W353+'SF6'!W353</f>
        <v>3.8496786981466258</v>
      </c>
      <c r="X353" s="94">
        <f>+'CO2'!X353+'abs CO2'!X353+'CH4'!X353*PCG!$C$5+N2O!X353*PCG!$C$6+HFC!X353+PFC!X353+'SF6'!X353</f>
        <v>0.17735289373151394</v>
      </c>
      <c r="Y353" s="94">
        <f>+'CO2'!Y353+'abs CO2'!Y353+'CH4'!Y353*PCG!$C$5+N2O!Y353*PCG!$C$6+HFC!Y353+PFC!Y353+'SF6'!Y353</f>
        <v>4.7566710615843117</v>
      </c>
      <c r="Z353" s="94">
        <f>+'CO2'!Z353+'abs CO2'!Z353+'CH4'!Z353*PCG!$C$5+N2O!Z353*PCG!$C$6+HFC!Z353+PFC!Z353+'SF6'!Z353</f>
        <v>0.6768850416025699</v>
      </c>
      <c r="AA353" s="94">
        <f>+'CO2'!AA353+'abs CO2'!AA353+'CH4'!AA353*PCG!$C$5+N2O!AA353*PCG!$C$6+HFC!AA353+PFC!AA353+'SF6'!AA353</f>
        <v>2.2641216776185216</v>
      </c>
      <c r="AB353" s="94">
        <f>+'CO2'!AB353+'abs CO2'!AB353+'CH4'!AB353*PCG!$C$5+N2O!AB353*PCG!$C$6+HFC!AB353+PFC!AB353+'SF6'!AB353</f>
        <v>1.5217316319898966</v>
      </c>
      <c r="AC353" s="94">
        <f>+'CO2'!AC353+'abs CO2'!AC353+'CH4'!AC353*PCG!$C$5+N2O!AC353*PCG!$C$6+HFC!AC353+PFC!AC353+'SF6'!AC353</f>
        <v>0.38127271574139793</v>
      </c>
      <c r="AD353" s="94">
        <f>+'CO2'!AD353+'abs CO2'!AD353+'CH4'!AD353*PCG!$C$5+N2O!AD353*PCG!$C$6+HFC!AD353+PFC!AD353+'SF6'!AD353</f>
        <v>0.51732157025705094</v>
      </c>
      <c r="AE353" s="94">
        <f>+'CO2'!AE353+'abs CO2'!AE353+'CH4'!AE353*PCG!$C$5+N2O!AE353*PCG!$C$6+HFC!AE353+PFC!AE353+'SF6'!AE353</f>
        <v>0.2435442457378974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0</v>
      </c>
      <c r="D354" s="94">
        <f>+'CO2'!D354+'abs CO2'!D354+'CH4'!D354*PCG!$C$5+N2O!D354*PCG!$C$6+HFC!D354+PFC!D354+'SF6'!D354</f>
        <v>0</v>
      </c>
      <c r="E354" s="94">
        <f>+'CO2'!E354+'abs CO2'!E354+'CH4'!E354*PCG!$C$5+N2O!E354*PCG!$C$6+HFC!E354+PFC!E354+'SF6'!E354</f>
        <v>0</v>
      </c>
      <c r="F354" s="94">
        <f>+'CO2'!F354+'abs CO2'!F354+'CH4'!F354*PCG!$C$5+N2O!F354*PCG!$C$6+HFC!F354+PFC!F354+'SF6'!F354</f>
        <v>0</v>
      </c>
      <c r="G354" s="94">
        <f>+'CO2'!G354+'abs CO2'!G354+'CH4'!G354*PCG!$C$5+N2O!G354*PCG!$C$6+HFC!G354+PFC!G354+'SF6'!G354</f>
        <v>0</v>
      </c>
      <c r="H354" s="94">
        <f>+'CO2'!H354+'abs CO2'!H354+'CH4'!H354*PCG!$C$5+N2O!H354*PCG!$C$6+HFC!H354+PFC!H354+'SF6'!H354</f>
        <v>0</v>
      </c>
      <c r="I354" s="94">
        <f>+'CO2'!I354+'abs CO2'!I354+'CH4'!I354*PCG!$C$5+N2O!I354*PCG!$C$6+HFC!I354+PFC!I354+'SF6'!I354</f>
        <v>0</v>
      </c>
      <c r="J354" s="94">
        <f>+'CO2'!J354+'abs CO2'!J354+'CH4'!J354*PCG!$C$5+N2O!J354*PCG!$C$6+HFC!J354+PFC!J354+'SF6'!J354</f>
        <v>0</v>
      </c>
      <c r="K354" s="94">
        <f>+'CO2'!K354+'abs CO2'!K354+'CH4'!K354*PCG!$C$5+N2O!K354*PCG!$C$6+HFC!K354+PFC!K354+'SF6'!K354</f>
        <v>0</v>
      </c>
      <c r="L354" s="94">
        <f>+'CO2'!L354+'abs CO2'!L354+'CH4'!L354*PCG!$C$5+N2O!L354*PCG!$C$6+HFC!L354+PFC!L354+'SF6'!L354</f>
        <v>0</v>
      </c>
      <c r="M354" s="94">
        <f>+'CO2'!M354+'abs CO2'!M354+'CH4'!M354*PCG!$C$5+N2O!M354*PCG!$C$6+HFC!M354+PFC!M354+'SF6'!M354</f>
        <v>0</v>
      </c>
      <c r="N354" s="94">
        <f>+'CO2'!N354+'abs CO2'!N354+'CH4'!N354*PCG!$C$5+N2O!N354*PCG!$C$6+HFC!N354+PFC!N354+'SF6'!N354</f>
        <v>0</v>
      </c>
      <c r="O354" s="94">
        <f>+'CO2'!O354+'abs CO2'!O354+'CH4'!O354*PCG!$C$5+N2O!O354*PCG!$C$6+HFC!O354+PFC!O354+'SF6'!O354</f>
        <v>0</v>
      </c>
      <c r="P354" s="94">
        <f>+'CO2'!P354+'abs CO2'!P354+'CH4'!P354*PCG!$C$5+N2O!P354*PCG!$C$6+HFC!P354+PFC!P354+'SF6'!P354</f>
        <v>0</v>
      </c>
      <c r="Q354" s="94">
        <f>+'CO2'!Q354+'abs CO2'!Q354+'CH4'!Q354*PCG!$C$5+N2O!Q354*PCG!$C$6+HFC!Q354+PFC!Q354+'SF6'!Q354</f>
        <v>0</v>
      </c>
      <c r="R354" s="94">
        <f>+'CO2'!R354+'abs CO2'!R354+'CH4'!R354*PCG!$C$5+N2O!R354*PCG!$C$6+HFC!R354+PFC!R354+'SF6'!R354</f>
        <v>0</v>
      </c>
      <c r="S354" s="94">
        <f>+'CO2'!S354+'abs CO2'!S354+'CH4'!S354*PCG!$C$5+N2O!S354*PCG!$C$6+HFC!S354+PFC!S354+'SF6'!S354</f>
        <v>0</v>
      </c>
      <c r="T354" s="94">
        <f>+'CO2'!T354+'abs CO2'!T354+'CH4'!T354*PCG!$C$5+N2O!T354*PCG!$C$6+HFC!T354+PFC!T354+'SF6'!T354</f>
        <v>0</v>
      </c>
      <c r="U354" s="94">
        <f>+'CO2'!U354+'abs CO2'!U354+'CH4'!U354*PCG!$C$5+N2O!U354*PCG!$C$6+HFC!U354+PFC!U354+'SF6'!U354</f>
        <v>0</v>
      </c>
      <c r="V354" s="94">
        <f>+'CO2'!V354+'abs CO2'!V354+'CH4'!V354*PCG!$C$5+N2O!V354*PCG!$C$6+HFC!V354+PFC!V354+'SF6'!V354</f>
        <v>0</v>
      </c>
      <c r="W354" s="94">
        <f>+'CO2'!W354+'abs CO2'!W354+'CH4'!W354*PCG!$C$5+N2O!W354*PCG!$C$6+HFC!W354+PFC!W354+'SF6'!W354</f>
        <v>0</v>
      </c>
      <c r="X354" s="94">
        <f>+'CO2'!X354+'abs CO2'!X354+'CH4'!X354*PCG!$C$5+N2O!X354*PCG!$C$6+HFC!X354+PFC!X354+'SF6'!X354</f>
        <v>0</v>
      </c>
      <c r="Y354" s="94">
        <f>+'CO2'!Y354+'abs CO2'!Y354+'CH4'!Y354*PCG!$C$5+N2O!Y354*PCG!$C$6+HFC!Y354+PFC!Y354+'SF6'!Y354</f>
        <v>0</v>
      </c>
      <c r="Z354" s="94">
        <f>+'CO2'!Z354+'abs CO2'!Z354+'CH4'!Z354*PCG!$C$5+N2O!Z354*PCG!$C$6+HFC!Z354+PFC!Z354+'SF6'!Z354</f>
        <v>0</v>
      </c>
      <c r="AA354" s="94">
        <f>+'CO2'!AA354+'abs CO2'!AA354+'CH4'!AA354*PCG!$C$5+N2O!AA354*PCG!$C$6+HFC!AA354+PFC!AA354+'SF6'!AA354</f>
        <v>0</v>
      </c>
      <c r="AB354" s="94">
        <f>+'CO2'!AB354+'abs CO2'!AB354+'CH4'!AB354*PCG!$C$5+N2O!AB354*PCG!$C$6+HFC!AB354+PFC!AB354+'SF6'!AB354</f>
        <v>0</v>
      </c>
      <c r="AC354" s="94">
        <f>+'CO2'!AC354+'abs CO2'!AC354+'CH4'!AC354*PCG!$C$5+N2O!AC354*PCG!$C$6+HFC!AC354+PFC!AC354+'SF6'!AC354</f>
        <v>0</v>
      </c>
      <c r="AD354" s="94">
        <f>+'CO2'!AD354+'abs CO2'!AD354+'CH4'!AD354*PCG!$C$5+N2O!AD354*PCG!$C$6+HFC!AD354+PFC!AD354+'SF6'!AD354</f>
        <v>0</v>
      </c>
      <c r="AE354" s="94">
        <f>+'CO2'!AE354+'abs CO2'!AE354+'CH4'!AE354*PCG!$C$5+N2O!AE354*PCG!$C$6+HFC!AE354+PFC!AE354+'SF6'!AE354</f>
        <v>0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443.79142076991207</v>
      </c>
      <c r="D355" s="33">
        <f t="shared" si="84"/>
        <v>496.28023707336911</v>
      </c>
      <c r="E355" s="33">
        <f t="shared" si="84"/>
        <v>550.46563794303268</v>
      </c>
      <c r="F355" s="33">
        <f t="shared" si="84"/>
        <v>510.23318255751371</v>
      </c>
      <c r="G355" s="33">
        <f t="shared" si="84"/>
        <v>535.16712538913816</v>
      </c>
      <c r="H355" s="33">
        <f t="shared" si="84"/>
        <v>572.24042330654868</v>
      </c>
      <c r="I355" s="33">
        <f t="shared" si="84"/>
        <v>613.46157797375326</v>
      </c>
      <c r="J355" s="33">
        <f t="shared" si="84"/>
        <v>610.7177912097851</v>
      </c>
      <c r="K355" s="33">
        <f t="shared" si="84"/>
        <v>655.56027638209912</v>
      </c>
      <c r="L355" s="33">
        <f t="shared" si="84"/>
        <v>679.38266380827781</v>
      </c>
      <c r="M355" s="33">
        <f t="shared" si="84"/>
        <v>709.68132404407868</v>
      </c>
      <c r="N355" s="33">
        <f t="shared" si="84"/>
        <v>708.28310434986042</v>
      </c>
      <c r="O355" s="33">
        <f t="shared" si="84"/>
        <v>719.60926890218889</v>
      </c>
      <c r="P355" s="33">
        <f t="shared" si="84"/>
        <v>681.0324460416233</v>
      </c>
      <c r="Q355" s="33">
        <f t="shared" si="84"/>
        <v>719.19974848965649</v>
      </c>
      <c r="R355" s="33">
        <f t="shared" si="84"/>
        <v>767.10778646435676</v>
      </c>
      <c r="S355" s="33">
        <f t="shared" si="84"/>
        <v>789.08733203413908</v>
      </c>
      <c r="T355" s="33">
        <f t="shared" si="84"/>
        <v>831.4200421067892</v>
      </c>
      <c r="U355" s="33">
        <f t="shared" si="84"/>
        <v>853.01931872207706</v>
      </c>
      <c r="V355" s="33">
        <f t="shared" si="84"/>
        <v>855.41208798958883</v>
      </c>
      <c r="W355" s="33">
        <f t="shared" si="84"/>
        <v>740.3368520679436</v>
      </c>
      <c r="X355" s="33">
        <f t="shared" si="84"/>
        <v>797.68726414621608</v>
      </c>
      <c r="Y355" s="33">
        <f t="shared" si="84"/>
        <v>817.09542892250386</v>
      </c>
      <c r="Z355" s="33">
        <f t="shared" si="84"/>
        <v>833.62178515462938</v>
      </c>
      <c r="AA355" s="33">
        <f t="shared" si="84"/>
        <v>851.45121396077877</v>
      </c>
      <c r="AB355" s="33">
        <f t="shared" si="84"/>
        <v>868.05911501404262</v>
      </c>
      <c r="AC355" s="33">
        <f t="shared" si="84"/>
        <v>884.53739560555221</v>
      </c>
      <c r="AD355" s="33">
        <f t="shared" si="84"/>
        <v>901.59259365160653</v>
      </c>
      <c r="AE355" s="33">
        <f t="shared" si="84"/>
        <v>924.87239569570193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269.24833691738013</v>
      </c>
      <c r="D356" s="94">
        <f>+'CO2'!D356+'abs CO2'!D356+'CH4'!D356*PCG!$C$5+N2O!D356*PCG!$C$6+HFC!D356+PFC!D356+'SF6'!D356</f>
        <v>301.09331145958697</v>
      </c>
      <c r="E356" s="94">
        <f>+'CO2'!E356+'abs CO2'!E356+'CH4'!E356*PCG!$C$5+N2O!E356*PCG!$C$6+HFC!E356+PFC!E356+'SF6'!E356</f>
        <v>333.96760417134823</v>
      </c>
      <c r="F356" s="94">
        <f>+'CO2'!F356+'abs CO2'!F356+'CH4'!F356*PCG!$C$5+N2O!F356*PCG!$C$6+HFC!F356+PFC!F356+'SF6'!F356</f>
        <v>309.55856606092044</v>
      </c>
      <c r="G356" s="94">
        <f>+'CO2'!G356+'abs CO2'!G356+'CH4'!G356*PCG!$C$5+N2O!G356*PCG!$C$6+HFC!G356+PFC!G356+'SF6'!G356</f>
        <v>324.68599378036828</v>
      </c>
      <c r="H356" s="94">
        <f>+'CO2'!H356+'abs CO2'!H356+'CH4'!H356*PCG!$C$5+N2O!H356*PCG!$C$6+HFC!H356+PFC!H356+'SF6'!H356</f>
        <v>347.17837047162612</v>
      </c>
      <c r="I356" s="94">
        <f>+'CO2'!I356+'abs CO2'!I356+'CH4'!I356*PCG!$C$5+N2O!I356*PCG!$C$6+HFC!I356+PFC!I356+'SF6'!I356</f>
        <v>372.18725261879399</v>
      </c>
      <c r="J356" s="94">
        <f>+'CO2'!J356+'abs CO2'!J356+'CH4'!J356*PCG!$C$5+N2O!J356*PCG!$C$6+HFC!J356+PFC!J356+'SF6'!J356</f>
        <v>370.52259668251497</v>
      </c>
      <c r="K356" s="94">
        <f>+'CO2'!K356+'abs CO2'!K356+'CH4'!K356*PCG!$C$5+N2O!K356*PCG!$C$6+HFC!K356+PFC!K356+'SF6'!K356</f>
        <v>397.7285407157313</v>
      </c>
      <c r="L356" s="94">
        <f>+'CO2'!L356+'abs CO2'!L356+'CH4'!L356*PCG!$C$5+N2O!L356*PCG!$C$6+HFC!L356+PFC!L356+'SF6'!L356</f>
        <v>412.18158756547115</v>
      </c>
      <c r="M356" s="94">
        <f>+'CO2'!M356+'abs CO2'!M356+'CH4'!M356*PCG!$C$5+N2O!M356*PCG!$C$6+HFC!M356+PFC!M356+'SF6'!M356</f>
        <v>430.56379032450928</v>
      </c>
      <c r="N356" s="94">
        <f>+'CO2'!N356+'abs CO2'!N356+'CH4'!N356*PCG!$C$5+N2O!N356*PCG!$C$6+HFC!N356+PFC!N356+'SF6'!N356</f>
        <v>429.71549017787669</v>
      </c>
      <c r="O356" s="94">
        <f>+'CO2'!O356+'abs CO2'!O356+'CH4'!O356*PCG!$C$5+N2O!O356*PCG!$C$6+HFC!O356+PFC!O356+'SF6'!O356</f>
        <v>436.5870763029003</v>
      </c>
      <c r="P356" s="94">
        <f>+'CO2'!P356+'abs CO2'!P356+'CH4'!P356*PCG!$C$5+N2O!P356*PCG!$C$6+HFC!P356+PFC!P356+'SF6'!P356</f>
        <v>413.18251075103774</v>
      </c>
      <c r="Q356" s="94">
        <f>+'CO2'!Q356+'abs CO2'!Q356+'CH4'!Q356*PCG!$C$5+N2O!Q356*PCG!$C$6+HFC!Q356+PFC!Q356+'SF6'!Q356</f>
        <v>436.33862019300807</v>
      </c>
      <c r="R356" s="94">
        <f>+'CO2'!R356+'abs CO2'!R356+'CH4'!R356*PCG!$C$5+N2O!R356*PCG!$C$6+HFC!R356+PFC!R356+'SF6'!R356</f>
        <v>465.40443567741875</v>
      </c>
      <c r="S356" s="94">
        <f>+'CO2'!S356+'abs CO2'!S356+'CH4'!S356*PCG!$C$5+N2O!S356*PCG!$C$6+HFC!S356+PFC!S356+'SF6'!S356</f>
        <v>478.73943003264287</v>
      </c>
      <c r="T356" s="94">
        <f>+'CO2'!T356+'abs CO2'!T356+'CH4'!T356*PCG!$C$5+N2O!T356*PCG!$C$6+HFC!T356+PFC!T356+'SF6'!T356</f>
        <v>504.42269304951861</v>
      </c>
      <c r="U356" s="94">
        <f>+'CO2'!U356+'abs CO2'!U356+'CH4'!U356*PCG!$C$5+N2O!U356*PCG!$C$6+HFC!U356+PFC!U356+'SF6'!U356</f>
        <v>517.52697815984266</v>
      </c>
      <c r="V356" s="94">
        <f>+'CO2'!V356+'abs CO2'!V356+'CH4'!V356*PCG!$C$5+N2O!V356*PCG!$C$6+HFC!V356+PFC!V356+'SF6'!V356</f>
        <v>518.97867171621408</v>
      </c>
      <c r="W356" s="94">
        <f>+'CO2'!W356+'abs CO2'!W356+'CH4'!W356*PCG!$C$5+N2O!W356*PCG!$C$6+HFC!W356+PFC!W356+'SF6'!W356</f>
        <v>449.16250483645371</v>
      </c>
      <c r="X356" s="94">
        <f>+'CO2'!X356+'abs CO2'!X356+'CH4'!X356*PCG!$C$5+N2O!X356*PCG!$C$6+HFC!X356+PFC!X356+'SF6'!X356</f>
        <v>64.719747072331657</v>
      </c>
      <c r="Y356" s="94">
        <f>+'CO2'!Y356+'abs CO2'!Y356+'CH4'!Y356*PCG!$C$5+N2O!Y356*PCG!$C$6+HFC!Y356+PFC!Y356+'SF6'!Y356</f>
        <v>59.479533579194502</v>
      </c>
      <c r="Z356" s="94">
        <f>+'CO2'!Z356+'abs CO2'!Z356+'CH4'!Z356*PCG!$C$5+N2O!Z356*PCG!$C$6+HFC!Z356+PFC!Z356+'SF6'!Z356</f>
        <v>53.948692437743325</v>
      </c>
      <c r="AA356" s="94">
        <f>+'CO2'!AA356+'abs CO2'!AA356+'CH4'!AA356*PCG!$C$5+N2O!AA356*PCG!$C$6+HFC!AA356+PFC!AA356+'SF6'!AA356</f>
        <v>48.127223647978113</v>
      </c>
      <c r="AB356" s="94">
        <f>+'CO2'!AB356+'abs CO2'!AB356+'CH4'!AB356*PCG!$C$5+N2O!AB356*PCG!$C$6+HFC!AB356+PFC!AB356+'SF6'!AB356</f>
        <v>42.015127209898893</v>
      </c>
      <c r="AC356" s="94">
        <f>+'CO2'!AC356+'abs CO2'!AC356+'CH4'!AC356*PCG!$C$5+N2O!AC356*PCG!$C$6+HFC!AC356+PFC!AC356+'SF6'!AC356</f>
        <v>35.612403123505636</v>
      </c>
      <c r="AD356" s="94">
        <f>+'CO2'!AD356+'abs CO2'!AD356+'CH4'!AD356*PCG!$C$5+N2O!AD356*PCG!$C$6+HFC!AD356+PFC!AD356+'SF6'!AD356</f>
        <v>28.919051388798362</v>
      </c>
      <c r="AE356" s="94">
        <f>+'CO2'!AE356+'abs CO2'!AE356+'CH4'!AE356*PCG!$C$5+N2O!AE356*PCG!$C$6+HFC!AE356+PFC!AE356+'SF6'!AE356</f>
        <v>22.107152237842044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174.54308385253194</v>
      </c>
      <c r="D357" s="94">
        <f>+'CO2'!D357+'abs CO2'!D357+'CH4'!D357*PCG!$C$5+N2O!D357*PCG!$C$6+HFC!D357+PFC!D357+'SF6'!D357</f>
        <v>195.18692561378214</v>
      </c>
      <c r="E357" s="94">
        <f>+'CO2'!E357+'abs CO2'!E357+'CH4'!E357*PCG!$C$5+N2O!E357*PCG!$C$6+HFC!E357+PFC!E357+'SF6'!E357</f>
        <v>216.49803377168442</v>
      </c>
      <c r="F357" s="94">
        <f>+'CO2'!F357+'abs CO2'!F357+'CH4'!F357*PCG!$C$5+N2O!F357*PCG!$C$6+HFC!F357+PFC!F357+'SF6'!F357</f>
        <v>200.67461649659325</v>
      </c>
      <c r="G357" s="94">
        <f>+'CO2'!G357+'abs CO2'!G357+'CH4'!G357*PCG!$C$5+N2O!G357*PCG!$C$6+HFC!G357+PFC!G357+'SF6'!G357</f>
        <v>210.48113160876983</v>
      </c>
      <c r="H357" s="94">
        <f>+'CO2'!H357+'abs CO2'!H357+'CH4'!H357*PCG!$C$5+N2O!H357*PCG!$C$6+HFC!H357+PFC!H357+'SF6'!H357</f>
        <v>225.06205283492255</v>
      </c>
      <c r="I357" s="94">
        <f>+'CO2'!I357+'abs CO2'!I357+'CH4'!I357*PCG!$C$5+N2O!I357*PCG!$C$6+HFC!I357+PFC!I357+'SF6'!I357</f>
        <v>241.27432535495925</v>
      </c>
      <c r="J357" s="94">
        <f>+'CO2'!J357+'abs CO2'!J357+'CH4'!J357*PCG!$C$5+N2O!J357*PCG!$C$6+HFC!J357+PFC!J357+'SF6'!J357</f>
        <v>240.19519452727016</v>
      </c>
      <c r="K357" s="94">
        <f>+'CO2'!K357+'abs CO2'!K357+'CH4'!K357*PCG!$C$5+N2O!K357*PCG!$C$6+HFC!K357+PFC!K357+'SF6'!K357</f>
        <v>257.83173566636776</v>
      </c>
      <c r="L357" s="94">
        <f>+'CO2'!L357+'abs CO2'!L357+'CH4'!L357*PCG!$C$5+N2O!L357*PCG!$C$6+HFC!L357+PFC!L357+'SF6'!L357</f>
        <v>267.20107624280666</v>
      </c>
      <c r="M357" s="94">
        <f>+'CO2'!M357+'abs CO2'!M357+'CH4'!M357*PCG!$C$5+N2O!M357*PCG!$C$6+HFC!M357+PFC!M357+'SF6'!M357</f>
        <v>279.11753371956939</v>
      </c>
      <c r="N357" s="94">
        <f>+'CO2'!N357+'abs CO2'!N357+'CH4'!N357*PCG!$C$5+N2O!N357*PCG!$C$6+HFC!N357+PFC!N357+'SF6'!N357</f>
        <v>278.56761417198368</v>
      </c>
      <c r="O357" s="94">
        <f>+'CO2'!O357+'abs CO2'!O357+'CH4'!O357*PCG!$C$5+N2O!O357*PCG!$C$6+HFC!O357+PFC!O357+'SF6'!O357</f>
        <v>283.02219259928864</v>
      </c>
      <c r="P357" s="94">
        <f>+'CO2'!P357+'abs CO2'!P357+'CH4'!P357*PCG!$C$5+N2O!P357*PCG!$C$6+HFC!P357+PFC!P357+'SF6'!P357</f>
        <v>267.84993529058556</v>
      </c>
      <c r="Q357" s="94">
        <f>+'CO2'!Q357+'abs CO2'!Q357+'CH4'!Q357*PCG!$C$5+N2O!Q357*PCG!$C$6+HFC!Q357+PFC!Q357+'SF6'!Q357</f>
        <v>282.86112829664847</v>
      </c>
      <c r="R357" s="94">
        <f>+'CO2'!R357+'abs CO2'!R357+'CH4'!R357*PCG!$C$5+N2O!R357*PCG!$C$6+HFC!R357+PFC!R357+'SF6'!R357</f>
        <v>301.70335078693802</v>
      </c>
      <c r="S357" s="94">
        <f>+'CO2'!S357+'abs CO2'!S357+'CH4'!S357*PCG!$C$5+N2O!S357*PCG!$C$6+HFC!S357+PFC!S357+'SF6'!S357</f>
        <v>310.34790200149627</v>
      </c>
      <c r="T357" s="94">
        <f>+'CO2'!T357+'abs CO2'!T357+'CH4'!T357*PCG!$C$5+N2O!T357*PCG!$C$6+HFC!T357+PFC!T357+'SF6'!T357</f>
        <v>326.99734905727053</v>
      </c>
      <c r="U357" s="94">
        <f>+'CO2'!U357+'abs CO2'!U357+'CH4'!U357*PCG!$C$5+N2O!U357*PCG!$C$6+HFC!U357+PFC!U357+'SF6'!U357</f>
        <v>335.4923405622344</v>
      </c>
      <c r="V357" s="94">
        <f>+'CO2'!V357+'abs CO2'!V357+'CH4'!V357*PCG!$C$5+N2O!V357*PCG!$C$6+HFC!V357+PFC!V357+'SF6'!V357</f>
        <v>336.43341627337475</v>
      </c>
      <c r="W357" s="94">
        <f>+'CO2'!W357+'abs CO2'!W357+'CH4'!W357*PCG!$C$5+N2O!W357*PCG!$C$6+HFC!W357+PFC!W357+'SF6'!W357</f>
        <v>291.17434723148989</v>
      </c>
      <c r="X357" s="94">
        <f>+'CO2'!X357+'abs CO2'!X357+'CH4'!X357*PCG!$C$5+N2O!X357*PCG!$C$6+HFC!X357+PFC!X357+'SF6'!X357</f>
        <v>732.96751707388444</v>
      </c>
      <c r="Y357" s="94">
        <f>+'CO2'!Y357+'abs CO2'!Y357+'CH4'!Y357*PCG!$C$5+N2O!Y357*PCG!$C$6+HFC!Y357+PFC!Y357+'SF6'!Y357</f>
        <v>757.61589534330938</v>
      </c>
      <c r="Z357" s="94">
        <f>+'CO2'!Z357+'abs CO2'!Z357+'CH4'!Z357*PCG!$C$5+N2O!Z357*PCG!$C$6+HFC!Z357+PFC!Z357+'SF6'!Z357</f>
        <v>779.673092716886</v>
      </c>
      <c r="AA357" s="94">
        <f>+'CO2'!AA357+'abs CO2'!AA357+'CH4'!AA357*PCG!$C$5+N2O!AA357*PCG!$C$6+HFC!AA357+PFC!AA357+'SF6'!AA357</f>
        <v>803.32399031280067</v>
      </c>
      <c r="AB357" s="94">
        <f>+'CO2'!AB357+'abs CO2'!AB357+'CH4'!AB357*PCG!$C$5+N2O!AB357*PCG!$C$6+HFC!AB357+PFC!AB357+'SF6'!AB357</f>
        <v>826.04398780414374</v>
      </c>
      <c r="AC357" s="94">
        <f>+'CO2'!AC357+'abs CO2'!AC357+'CH4'!AC357*PCG!$C$5+N2O!AC357*PCG!$C$6+HFC!AC357+PFC!AC357+'SF6'!AC357</f>
        <v>848.9249924820466</v>
      </c>
      <c r="AD357" s="94">
        <f>+'CO2'!AD357+'abs CO2'!AD357+'CH4'!AD357*PCG!$C$5+N2O!AD357*PCG!$C$6+HFC!AD357+PFC!AD357+'SF6'!AD357</f>
        <v>872.67354226280816</v>
      </c>
      <c r="AE357" s="94">
        <f>+'CO2'!AE357+'abs CO2'!AE357+'CH4'!AE357*PCG!$C$5+N2O!AE357*PCG!$C$6+HFC!AE357+PFC!AE357+'SF6'!AE357</f>
        <v>902.76524345785992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8.4618143483326609</v>
      </c>
      <c r="D358" s="33">
        <f t="shared" si="85"/>
        <v>68.934453694942221</v>
      </c>
      <c r="E358" s="33">
        <f t="shared" si="85"/>
        <v>44.88486419280148</v>
      </c>
      <c r="F358" s="33">
        <f t="shared" si="85"/>
        <v>50.333397459566172</v>
      </c>
      <c r="G358" s="33">
        <f t="shared" si="85"/>
        <v>118.53330773992495</v>
      </c>
      <c r="H358" s="33">
        <f t="shared" si="85"/>
        <v>12.635797639288235</v>
      </c>
      <c r="I358" s="33">
        <f t="shared" si="85"/>
        <v>7.2313116516900884</v>
      </c>
      <c r="J358" s="33">
        <f t="shared" si="85"/>
        <v>14.277632574234865</v>
      </c>
      <c r="K358" s="33">
        <f t="shared" si="85"/>
        <v>8.4845621755497458</v>
      </c>
      <c r="L358" s="33">
        <f t="shared" si="85"/>
        <v>8.0207653724216783</v>
      </c>
      <c r="M358" s="33">
        <f t="shared" si="85"/>
        <v>8.9138013216207383</v>
      </c>
      <c r="N358" s="33">
        <f t="shared" si="85"/>
        <v>8.6178393215363531</v>
      </c>
      <c r="O358" s="33">
        <f t="shared" si="85"/>
        <v>6.7791693581651726</v>
      </c>
      <c r="P358" s="33">
        <f t="shared" si="85"/>
        <v>161.22291849344475</v>
      </c>
      <c r="Q358" s="33">
        <f t="shared" si="85"/>
        <v>71.235571612334653</v>
      </c>
      <c r="R358" s="33">
        <f t="shared" si="85"/>
        <v>92.868671826412751</v>
      </c>
      <c r="S358" s="33">
        <f t="shared" si="85"/>
        <v>11.631497805921207</v>
      </c>
      <c r="T358" s="33">
        <f t="shared" si="85"/>
        <v>6.827614887198469</v>
      </c>
      <c r="U358" s="33">
        <f t="shared" si="85"/>
        <v>4.7433262356818959</v>
      </c>
      <c r="V358" s="33">
        <f t="shared" si="85"/>
        <v>134.74969483805273</v>
      </c>
      <c r="W358" s="33">
        <f t="shared" si="85"/>
        <v>150.80364679492155</v>
      </c>
      <c r="X358" s="33">
        <f t="shared" si="85"/>
        <v>74.878551697535087</v>
      </c>
      <c r="Y358" s="33">
        <f t="shared" si="85"/>
        <v>14.713511758129103</v>
      </c>
      <c r="Z358" s="33">
        <f t="shared" si="85"/>
        <v>8.940554213132895</v>
      </c>
      <c r="AA358" s="33">
        <f t="shared" si="85"/>
        <v>374.85877469096255</v>
      </c>
      <c r="AB358" s="33">
        <f t="shared" si="85"/>
        <v>30.714014664189001</v>
      </c>
      <c r="AC358" s="33">
        <f t="shared" si="85"/>
        <v>33.641668693804156</v>
      </c>
      <c r="AD358" s="33">
        <f t="shared" si="85"/>
        <v>743.76573100861708</v>
      </c>
      <c r="AE358" s="33">
        <f t="shared" si="85"/>
        <v>33.852222585504968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8.4563639106095092</v>
      </c>
      <c r="D359" s="33">
        <f t="shared" si="86"/>
        <v>68.928515819699115</v>
      </c>
      <c r="E359" s="33">
        <f t="shared" si="86"/>
        <v>44.874162723613338</v>
      </c>
      <c r="F359" s="33">
        <f t="shared" si="86"/>
        <v>50.32829709060735</v>
      </c>
      <c r="G359" s="33">
        <f t="shared" si="86"/>
        <v>118.52686027091097</v>
      </c>
      <c r="H359" s="33">
        <f t="shared" si="86"/>
        <v>12.600436262840464</v>
      </c>
      <c r="I359" s="33">
        <f t="shared" si="86"/>
        <v>7.2224890325788715</v>
      </c>
      <c r="J359" s="33">
        <f t="shared" si="86"/>
        <v>14.272146686510261</v>
      </c>
      <c r="K359" s="33">
        <f t="shared" si="86"/>
        <v>8.4816907254321823</v>
      </c>
      <c r="L359" s="33">
        <f t="shared" si="86"/>
        <v>8.0158466847202963</v>
      </c>
      <c r="M359" s="33">
        <f t="shared" si="86"/>
        <v>8.9049324919634802</v>
      </c>
      <c r="N359" s="33">
        <f t="shared" si="86"/>
        <v>8.6125173900684615</v>
      </c>
      <c r="O359" s="33">
        <f t="shared" si="86"/>
        <v>6.7731207016675281</v>
      </c>
      <c r="P359" s="33">
        <f t="shared" si="86"/>
        <v>161.22291849344475</v>
      </c>
      <c r="Q359" s="33">
        <f t="shared" si="86"/>
        <v>71.235571612334653</v>
      </c>
      <c r="R359" s="33">
        <f t="shared" si="86"/>
        <v>92.863338233361574</v>
      </c>
      <c r="S359" s="33">
        <f t="shared" si="86"/>
        <v>11.631497805921207</v>
      </c>
      <c r="T359" s="33">
        <f t="shared" si="86"/>
        <v>6.8232756928517535</v>
      </c>
      <c r="U359" s="33">
        <f t="shared" si="86"/>
        <v>4.7380739570172992</v>
      </c>
      <c r="V359" s="33">
        <f t="shared" si="86"/>
        <v>134.72056767578022</v>
      </c>
      <c r="W359" s="33">
        <f t="shared" si="86"/>
        <v>150.79372968651575</v>
      </c>
      <c r="X359" s="33">
        <f t="shared" si="86"/>
        <v>74.874927750783215</v>
      </c>
      <c r="Y359" s="33">
        <f t="shared" si="86"/>
        <v>14.712433226628157</v>
      </c>
      <c r="Z359" s="33">
        <f t="shared" si="86"/>
        <v>8.9376490892648075</v>
      </c>
      <c r="AA359" s="33">
        <f t="shared" si="86"/>
        <v>374.84840196852974</v>
      </c>
      <c r="AB359" s="33">
        <f t="shared" si="86"/>
        <v>30.710167214623027</v>
      </c>
      <c r="AC359" s="33">
        <f t="shared" si="86"/>
        <v>33.625978818868518</v>
      </c>
      <c r="AD359" s="33">
        <f t="shared" si="86"/>
        <v>743.76444840817942</v>
      </c>
      <c r="AE359" s="33">
        <f t="shared" si="86"/>
        <v>33.831056799951341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6.7125676123162892</v>
      </c>
      <c r="D360" s="94">
        <f>+'CO2'!D360+'abs CO2'!D360+'CH4'!D360*PCG!$C$5+N2O!D360*PCG!$C$6+HFC!D360+PFC!D360+'SF6'!D360</f>
        <v>66.316216686582109</v>
      </c>
      <c r="E360" s="94">
        <f>+'CO2'!E360+'abs CO2'!E360+'CH4'!E360*PCG!$C$5+N2O!E360*PCG!$C$6+HFC!E360+PFC!E360+'SF6'!E360</f>
        <v>37.614816906929299</v>
      </c>
      <c r="F360" s="94">
        <f>+'CO2'!F360+'abs CO2'!F360+'CH4'!F360*PCG!$C$5+N2O!F360*PCG!$C$6+HFC!F360+PFC!F360+'SF6'!F360</f>
        <v>48.037133839931464</v>
      </c>
      <c r="G360" s="94">
        <f>+'CO2'!G360+'abs CO2'!G360+'CH4'!G360*PCG!$C$5+N2O!G360*PCG!$C$6+HFC!G360+PFC!G360+'SF6'!G360</f>
        <v>97.381856000493428</v>
      </c>
      <c r="H360" s="94">
        <f>+'CO2'!H360+'abs CO2'!H360+'CH4'!H360*PCG!$C$5+N2O!H360*PCG!$C$6+HFC!H360+PFC!H360+'SF6'!H360</f>
        <v>8.9522749255622873</v>
      </c>
      <c r="I360" s="94">
        <f>+'CO2'!I360+'abs CO2'!I360+'CH4'!I360*PCG!$C$5+N2O!I360*PCG!$C$6+HFC!I360+PFC!I360+'SF6'!I360</f>
        <v>6.4794208226013001</v>
      </c>
      <c r="J360" s="94">
        <f>+'CO2'!J360+'abs CO2'!J360+'CH4'!J360*PCG!$C$5+N2O!J360*PCG!$C$6+HFC!J360+PFC!J360+'SF6'!J360</f>
        <v>8.3347636491886519</v>
      </c>
      <c r="K360" s="94">
        <f>+'CO2'!K360+'abs CO2'!K360+'CH4'!K360*PCG!$C$5+N2O!K360*PCG!$C$6+HFC!K360+PFC!K360+'SF6'!K360</f>
        <v>4.6034786812600137</v>
      </c>
      <c r="L360" s="94">
        <f>+'CO2'!L360+'abs CO2'!L360+'CH4'!L360*PCG!$C$5+N2O!L360*PCG!$C$6+HFC!L360+PFC!L360+'SF6'!L360</f>
        <v>4.9625621907206492</v>
      </c>
      <c r="M360" s="94">
        <f>+'CO2'!M360+'abs CO2'!M360+'CH4'!M360*PCG!$C$5+N2O!M360*PCG!$C$6+HFC!M360+PFC!M360+'SF6'!M360</f>
        <v>2.9035670478159878</v>
      </c>
      <c r="N360" s="94">
        <f>+'CO2'!N360+'abs CO2'!N360+'CH4'!N360*PCG!$C$5+N2O!N360*PCG!$C$6+HFC!N360+PFC!N360+'SF6'!N360</f>
        <v>4.9836296717189912</v>
      </c>
      <c r="O360" s="94">
        <f>+'CO2'!O360+'abs CO2'!O360+'CH4'!O360*PCG!$C$5+N2O!O360*PCG!$C$6+HFC!O360+PFC!O360+'SF6'!O360</f>
        <v>3.1835304619717384</v>
      </c>
      <c r="P360" s="94">
        <f>+'CO2'!P360+'abs CO2'!P360+'CH4'!P360*PCG!$C$5+N2O!P360*PCG!$C$6+HFC!P360+PFC!P360+'SF6'!P360</f>
        <v>55.875641270048057</v>
      </c>
      <c r="Q360" s="94">
        <f>+'CO2'!Q360+'abs CO2'!Q360+'CH4'!Q360*PCG!$C$5+N2O!Q360*PCG!$C$6+HFC!Q360+PFC!Q360+'SF6'!Q360</f>
        <v>59.479116853253409</v>
      </c>
      <c r="R360" s="94">
        <f>+'CO2'!R360+'abs CO2'!R360+'CH4'!R360*PCG!$C$5+N2O!R360*PCG!$C$6+HFC!R360+PFC!R360+'SF6'!R360</f>
        <v>30.496349160711617</v>
      </c>
      <c r="S360" s="94">
        <f>+'CO2'!S360+'abs CO2'!S360+'CH4'!S360*PCG!$C$5+N2O!S360*PCG!$C$6+HFC!S360+PFC!S360+'SF6'!S360</f>
        <v>8.7064876472482897</v>
      </c>
      <c r="T360" s="94">
        <f>+'CO2'!T360+'abs CO2'!T360+'CH4'!T360*PCG!$C$5+N2O!T360*PCG!$C$6+HFC!T360+PFC!T360+'SF6'!T360</f>
        <v>2.9920504680090256</v>
      </c>
      <c r="U360" s="94">
        <f>+'CO2'!U360+'abs CO2'!U360+'CH4'!U360*PCG!$C$5+N2O!U360*PCG!$C$6+HFC!U360+PFC!U360+'SF6'!U360</f>
        <v>1.3862402496909283</v>
      </c>
      <c r="V360" s="94">
        <f>+'CO2'!V360+'abs CO2'!V360+'CH4'!V360*PCG!$C$5+N2O!V360*PCG!$C$6+HFC!V360+PFC!V360+'SF6'!V360</f>
        <v>129.73588881901438</v>
      </c>
      <c r="W360" s="94">
        <f>+'CO2'!W360+'abs CO2'!W360+'CH4'!W360*PCG!$C$5+N2O!W360*PCG!$C$6+HFC!W360+PFC!W360+'SF6'!W360</f>
        <v>101.42634418593074</v>
      </c>
      <c r="X360" s="94">
        <f>+'CO2'!X360+'abs CO2'!X360+'CH4'!X360*PCG!$C$5+N2O!X360*PCG!$C$6+HFC!X360+PFC!X360+'SF6'!X360</f>
        <v>42.347051514053447</v>
      </c>
      <c r="Y360" s="94">
        <f>+'CO2'!Y360+'abs CO2'!Y360+'CH4'!Y360*PCG!$C$5+N2O!Y360*PCG!$C$6+HFC!Y360+PFC!Y360+'SF6'!Y360</f>
        <v>4.2501993057856469</v>
      </c>
      <c r="Z360" s="94">
        <f>+'CO2'!Z360+'abs CO2'!Z360+'CH4'!Z360*PCG!$C$5+N2O!Z360*PCG!$C$6+HFC!Z360+PFC!Z360+'SF6'!Z360</f>
        <v>3.8805218759232067</v>
      </c>
      <c r="AA360" s="94">
        <f>+'CO2'!AA360+'abs CO2'!AA360+'CH4'!AA360*PCG!$C$5+N2O!AA360*PCG!$C$6+HFC!AA360+PFC!AA360+'SF6'!AA360</f>
        <v>331.2137659034982</v>
      </c>
      <c r="AB360" s="94">
        <f>+'CO2'!AB360+'abs CO2'!AB360+'CH4'!AB360*PCG!$C$5+N2O!AB360*PCG!$C$6+HFC!AB360+PFC!AB360+'SF6'!AB360</f>
        <v>18.931194727239767</v>
      </c>
      <c r="AC360" s="94">
        <f>+'CO2'!AC360+'abs CO2'!AC360+'CH4'!AC360*PCG!$C$5+N2O!AC360*PCG!$C$6+HFC!AC360+PFC!AC360+'SF6'!AC360</f>
        <v>10.348706135605472</v>
      </c>
      <c r="AD360" s="94">
        <f>+'CO2'!AD360+'abs CO2'!AD360+'CH4'!AD360*PCG!$C$5+N2O!AD360*PCG!$C$6+HFC!AD360+PFC!AD360+'SF6'!AD360</f>
        <v>700.82678992428202</v>
      </c>
      <c r="AE360" s="94">
        <f>+'CO2'!AE360+'abs CO2'!AE360+'CH4'!AE360*PCG!$C$5+N2O!AE360*PCG!$C$6+HFC!AE360+PFC!AE360+'SF6'!AE360</f>
        <v>18.556759486967376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1.7437962982932198</v>
      </c>
      <c r="D361" s="94">
        <f>+'CO2'!D361+'abs CO2'!D361+'CH4'!D361*PCG!$C$5+N2O!D361*PCG!$C$6+HFC!D361+PFC!D361+'SF6'!D361</f>
        <v>2.6122991331170109</v>
      </c>
      <c r="E361" s="94">
        <f>+'CO2'!E361+'abs CO2'!E361+'CH4'!E361*PCG!$C$5+N2O!E361*PCG!$C$6+HFC!E361+PFC!E361+'SF6'!E361</f>
        <v>7.2593458166840374</v>
      </c>
      <c r="F361" s="94">
        <f>+'CO2'!F361+'abs CO2'!F361+'CH4'!F361*PCG!$C$5+N2O!F361*PCG!$C$6+HFC!F361+PFC!F361+'SF6'!F361</f>
        <v>2.2911632506758863</v>
      </c>
      <c r="G361" s="94">
        <f>+'CO2'!G361+'abs CO2'!G361+'CH4'!G361*PCG!$C$5+N2O!G361*PCG!$C$6+HFC!G361+PFC!G361+'SF6'!G361</f>
        <v>21.145004270417541</v>
      </c>
      <c r="H361" s="94">
        <f>+'CO2'!H361+'abs CO2'!H361+'CH4'!H361*PCG!$C$5+N2O!H361*PCG!$C$6+HFC!H361+PFC!H361+'SF6'!H361</f>
        <v>3.6481613372781765</v>
      </c>
      <c r="I361" s="94">
        <f>+'CO2'!I361+'abs CO2'!I361+'CH4'!I361*PCG!$C$5+N2O!I361*PCG!$C$6+HFC!I361+PFC!I361+'SF6'!I361</f>
        <v>0.74306820997757128</v>
      </c>
      <c r="J361" s="94">
        <f>+'CO2'!J361+'abs CO2'!J361+'CH4'!J361*PCG!$C$5+N2O!J361*PCG!$C$6+HFC!J361+PFC!J361+'SF6'!J361</f>
        <v>5.9373830373216103</v>
      </c>
      <c r="K361" s="94">
        <f>+'CO2'!K361+'abs CO2'!K361+'CH4'!K361*PCG!$C$5+N2O!K361*PCG!$C$6+HFC!K361+PFC!K361+'SF6'!K361</f>
        <v>3.8782120441721681</v>
      </c>
      <c r="L361" s="94">
        <f>+'CO2'!L361+'abs CO2'!L361+'CH4'!L361*PCG!$C$5+N2O!L361*PCG!$C$6+HFC!L361+PFC!L361+'SF6'!L361</f>
        <v>3.0532844939996471</v>
      </c>
      <c r="M361" s="94">
        <f>+'CO2'!M361+'abs CO2'!M361+'CH4'!M361*PCG!$C$5+N2O!M361*PCG!$C$6+HFC!M361+PFC!M361+'SF6'!M361</f>
        <v>6.0013654441474928</v>
      </c>
      <c r="N361" s="94">
        <f>+'CO2'!N361+'abs CO2'!N361+'CH4'!N361*PCG!$C$5+N2O!N361*PCG!$C$6+HFC!N361+PFC!N361+'SF6'!N361</f>
        <v>3.6288877183494699</v>
      </c>
      <c r="O361" s="94">
        <f>+'CO2'!O361+'abs CO2'!O361+'CH4'!O361*PCG!$C$5+N2O!O361*PCG!$C$6+HFC!O361+PFC!O361+'SF6'!O361</f>
        <v>3.5895902396957902</v>
      </c>
      <c r="P361" s="94">
        <f>+'CO2'!P361+'abs CO2'!P361+'CH4'!P361*PCG!$C$5+N2O!P361*PCG!$C$6+HFC!P361+PFC!P361+'SF6'!P361</f>
        <v>105.34727722339669</v>
      </c>
      <c r="Q361" s="94">
        <f>+'CO2'!Q361+'abs CO2'!Q361+'CH4'!Q361*PCG!$C$5+N2O!Q361*PCG!$C$6+HFC!Q361+PFC!Q361+'SF6'!Q361</f>
        <v>11.756454759081238</v>
      </c>
      <c r="R361" s="94">
        <f>+'CO2'!R361+'abs CO2'!R361+'CH4'!R361*PCG!$C$5+N2O!R361*PCG!$C$6+HFC!R361+PFC!R361+'SF6'!R361</f>
        <v>62.366989072649957</v>
      </c>
      <c r="S361" s="94">
        <f>+'CO2'!S361+'abs CO2'!S361+'CH4'!S361*PCG!$C$5+N2O!S361*PCG!$C$6+HFC!S361+PFC!S361+'SF6'!S361</f>
        <v>2.9250101586729174</v>
      </c>
      <c r="T361" s="94">
        <f>+'CO2'!T361+'abs CO2'!T361+'CH4'!T361*PCG!$C$5+N2O!T361*PCG!$C$6+HFC!T361+PFC!T361+'SF6'!T361</f>
        <v>3.8312252248427279</v>
      </c>
      <c r="U361" s="94">
        <f>+'CO2'!U361+'abs CO2'!U361+'CH4'!U361*PCG!$C$5+N2O!U361*PCG!$C$6+HFC!U361+PFC!U361+'SF6'!U361</f>
        <v>3.3518337073263709</v>
      </c>
      <c r="V361" s="94">
        <f>+'CO2'!V361+'abs CO2'!V361+'CH4'!V361*PCG!$C$5+N2O!V361*PCG!$C$6+HFC!V361+PFC!V361+'SF6'!V361</f>
        <v>4.9846788567658491</v>
      </c>
      <c r="W361" s="94">
        <f>+'CO2'!W361+'abs CO2'!W361+'CH4'!W361*PCG!$C$5+N2O!W361*PCG!$C$6+HFC!W361+PFC!W361+'SF6'!W361</f>
        <v>49.367385500585002</v>
      </c>
      <c r="X361" s="94">
        <f>+'CO2'!X361+'abs CO2'!X361+'CH4'!X361*PCG!$C$5+N2O!X361*PCG!$C$6+HFC!X361+PFC!X361+'SF6'!X361</f>
        <v>32.527876236729767</v>
      </c>
      <c r="Y361" s="94">
        <f>+'CO2'!Y361+'abs CO2'!Y361+'CH4'!Y361*PCG!$C$5+N2O!Y361*PCG!$C$6+HFC!Y361+PFC!Y361+'SF6'!Y361</f>
        <v>10.462233920842509</v>
      </c>
      <c r="Z361" s="94">
        <f>+'CO2'!Z361+'abs CO2'!Z361+'CH4'!Z361*PCG!$C$5+N2O!Z361*PCG!$C$6+HFC!Z361+PFC!Z361+'SF6'!Z361</f>
        <v>5.0571272133416008</v>
      </c>
      <c r="AA361" s="94">
        <f>+'CO2'!AA361+'abs CO2'!AA361+'CH4'!AA361*PCG!$C$5+N2O!AA361*PCG!$C$6+HFC!AA361+PFC!AA361+'SF6'!AA361</f>
        <v>43.634636065031572</v>
      </c>
      <c r="AB361" s="94">
        <f>+'CO2'!AB361+'abs CO2'!AB361+'CH4'!AB361*PCG!$C$5+N2O!AB361*PCG!$C$6+HFC!AB361+PFC!AB361+'SF6'!AB361</f>
        <v>11.778972487383259</v>
      </c>
      <c r="AC361" s="94">
        <f>+'CO2'!AC361+'abs CO2'!AC361+'CH4'!AC361*PCG!$C$5+N2O!AC361*PCG!$C$6+HFC!AC361+PFC!AC361+'SF6'!AC361</f>
        <v>23.27727268326305</v>
      </c>
      <c r="AD361" s="94">
        <f>+'CO2'!AD361+'abs CO2'!AD361+'CH4'!AD361*PCG!$C$5+N2O!AD361*PCG!$C$6+HFC!AD361+PFC!AD361+'SF6'!AD361</f>
        <v>42.937658483897437</v>
      </c>
      <c r="AE361" s="94">
        <f>+'CO2'!AE361+'abs CO2'!AE361+'CH4'!AE361*PCG!$C$5+N2O!AE361*PCG!$C$6+HFC!AE361+PFC!AE361+'SF6'!AE361</f>
        <v>15.274297312983967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5.4504377231525142E-3</v>
      </c>
      <c r="D362" s="94">
        <f>+'CO2'!D362+'abs CO2'!D362+'CH4'!D362*PCG!$C$5+N2O!D362*PCG!$C$6+HFC!D362+PFC!D362+'SF6'!D362</f>
        <v>5.9378752431092467E-3</v>
      </c>
      <c r="E362" s="94">
        <f>+'CO2'!E362+'abs CO2'!E362+'CH4'!E362*PCG!$C$5+N2O!E362*PCG!$C$6+HFC!E362+PFC!E362+'SF6'!E362</f>
        <v>1.0701469188140914E-2</v>
      </c>
      <c r="F362" s="94">
        <f>+'CO2'!F362+'abs CO2'!F362+'CH4'!F362*PCG!$C$5+N2O!F362*PCG!$C$6+HFC!F362+PFC!F362+'SF6'!F362</f>
        <v>5.1003689588199567E-3</v>
      </c>
      <c r="G362" s="94">
        <f>+'CO2'!G362+'abs CO2'!G362+'CH4'!G362*PCG!$C$5+N2O!G362*PCG!$C$6+HFC!G362+PFC!G362+'SF6'!G362</f>
        <v>6.4474690139731013E-3</v>
      </c>
      <c r="H362" s="94">
        <f>+'CO2'!H362+'abs CO2'!H362+'CH4'!H362*PCG!$C$5+N2O!H362*PCG!$C$6+HFC!H362+PFC!H362+'SF6'!H362</f>
        <v>3.5361376447769974E-2</v>
      </c>
      <c r="I362" s="94">
        <f>+'CO2'!I362+'abs CO2'!I362+'CH4'!I362*PCG!$C$5+N2O!I362*PCG!$C$6+HFC!I362+PFC!I362+'SF6'!I362</f>
        <v>8.8226191112167982E-3</v>
      </c>
      <c r="J362" s="94">
        <f>+'CO2'!J362+'abs CO2'!J362+'CH4'!J362*PCG!$C$5+N2O!J362*PCG!$C$6+HFC!J362+PFC!J362+'SF6'!J362</f>
        <v>5.4858877246039134E-3</v>
      </c>
      <c r="K362" s="94">
        <f>+'CO2'!K362+'abs CO2'!K362+'CH4'!K362*PCG!$C$5+N2O!K362*PCG!$C$6+HFC!K362+PFC!K362+'SF6'!K362</f>
        <v>2.8714501175632762E-3</v>
      </c>
      <c r="L362" s="94">
        <f>+'CO2'!L362+'abs CO2'!L362+'CH4'!L362*PCG!$C$5+N2O!L362*PCG!$C$6+HFC!L362+PFC!L362+'SF6'!L362</f>
        <v>4.9186877013815376E-3</v>
      </c>
      <c r="M362" s="94">
        <f>+'CO2'!M362+'abs CO2'!M362+'CH4'!M362*PCG!$C$5+N2O!M362*PCG!$C$6+HFC!M362+PFC!M362+'SF6'!M362</f>
        <v>8.8688296572574776E-3</v>
      </c>
      <c r="N362" s="94">
        <f>+'CO2'!N362+'abs CO2'!N362+'CH4'!N362*PCG!$C$5+N2O!N362*PCG!$C$6+HFC!N362+PFC!N362+'SF6'!N362</f>
        <v>5.3219314678911974E-3</v>
      </c>
      <c r="O362" s="94">
        <f>+'CO2'!O362+'abs CO2'!O362+'CH4'!O362*PCG!$C$5+N2O!O362*PCG!$C$6+HFC!O362+PFC!O362+'SF6'!O362</f>
        <v>6.0486564976448658E-3</v>
      </c>
      <c r="P362" s="94">
        <f>+'CO2'!P362+'abs CO2'!P362+'CH4'!P362*PCG!$C$5+N2O!P362*PCG!$C$6+HFC!P362+PFC!P362+'SF6'!P362</f>
        <v>0</v>
      </c>
      <c r="Q362" s="94">
        <f>+'CO2'!Q362+'abs CO2'!Q362+'CH4'!Q362*PCG!$C$5+N2O!Q362*PCG!$C$6+HFC!Q362+PFC!Q362+'SF6'!Q362</f>
        <v>0</v>
      </c>
      <c r="R362" s="94">
        <f>+'CO2'!R362+'abs CO2'!R362+'CH4'!R362*PCG!$C$5+N2O!R362*PCG!$C$6+HFC!R362+PFC!R362+'SF6'!R362</f>
        <v>5.3335930511715906E-3</v>
      </c>
      <c r="S362" s="94">
        <f>+'CO2'!S362+'abs CO2'!S362+'CH4'!S362*PCG!$C$5+N2O!S362*PCG!$C$6+HFC!S362+PFC!S362+'SF6'!S362</f>
        <v>0</v>
      </c>
      <c r="T362" s="94">
        <f>+'CO2'!T362+'abs CO2'!T362+'CH4'!T362*PCG!$C$5+N2O!T362*PCG!$C$6+HFC!T362+PFC!T362+'SF6'!T362</f>
        <v>4.3391943467158689E-3</v>
      </c>
      <c r="U362" s="94">
        <f>+'CO2'!U362+'abs CO2'!U362+'CH4'!U362*PCG!$C$5+N2O!U362*PCG!$C$6+HFC!U362+PFC!U362+'SF6'!U362</f>
        <v>5.2522786645966858E-3</v>
      </c>
      <c r="V362" s="94">
        <f>+'CO2'!V362+'abs CO2'!V362+'CH4'!V362*PCG!$C$5+N2O!V362*PCG!$C$6+HFC!V362+PFC!V362+'SF6'!V362</f>
        <v>2.9127162272512615E-2</v>
      </c>
      <c r="W362" s="94">
        <f>+'CO2'!W362+'abs CO2'!W362+'CH4'!W362*PCG!$C$5+N2O!W362*PCG!$C$6+HFC!W362+PFC!W362+'SF6'!W362</f>
        <v>9.917108405815566E-3</v>
      </c>
      <c r="X362" s="94">
        <f>+'CO2'!X362+'abs CO2'!X362+'CH4'!X362*PCG!$C$5+N2O!X362*PCG!$C$6+HFC!X362+PFC!X362+'SF6'!X362</f>
        <v>3.6239467518656334E-3</v>
      </c>
      <c r="Y362" s="94">
        <f>+'CO2'!Y362+'abs CO2'!Y362+'CH4'!Y362*PCG!$C$5+N2O!Y362*PCG!$C$6+HFC!Y362+PFC!Y362+'SF6'!Y362</f>
        <v>1.0785315009463664E-3</v>
      </c>
      <c r="Z362" s="94">
        <f>+'CO2'!Z362+'abs CO2'!Z362+'CH4'!Z362*PCG!$C$5+N2O!Z362*PCG!$C$6+HFC!Z362+PFC!Z362+'SF6'!Z362</f>
        <v>2.9051238680876438E-3</v>
      </c>
      <c r="AA362" s="94">
        <f>+'CO2'!AA362+'abs CO2'!AA362+'CH4'!AA362*PCG!$C$5+N2O!AA362*PCG!$C$6+HFC!AA362+PFC!AA362+'SF6'!AA362</f>
        <v>1.0372722432796633E-2</v>
      </c>
      <c r="AB362" s="94">
        <f>+'CO2'!AB362+'abs CO2'!AB362+'CH4'!AB362*PCG!$C$5+N2O!AB362*PCG!$C$6+HFC!AB362+PFC!AB362+'SF6'!AB362</f>
        <v>3.8474495659726522E-3</v>
      </c>
      <c r="AC362" s="94">
        <f>+'CO2'!AC362+'abs CO2'!AC362+'CH4'!AC362*PCG!$C$5+N2O!AC362*PCG!$C$6+HFC!AC362+PFC!AC362+'SF6'!AC362</f>
        <v>1.5689874935639895E-2</v>
      </c>
      <c r="AD362" s="94">
        <f>+'CO2'!AD362+'abs CO2'!AD362+'CH4'!AD362*PCG!$C$5+N2O!AD362*PCG!$C$6+HFC!AD362+PFC!AD362+'SF6'!AD362</f>
        <v>1.282600437695787E-3</v>
      </c>
      <c r="AE362" s="94">
        <f>+'CO2'!AE362+'abs CO2'!AE362+'CH4'!AE362*PCG!$C$5+N2O!AE362*PCG!$C$6+HFC!AE362+PFC!AE362+'SF6'!AE362</f>
        <v>2.1165785553627872E-2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0.65535093284802381</v>
      </c>
      <c r="D363" s="94">
        <f>+'CO2'!D363+'abs CO2'!D363+'CH4'!D363*PCG!$C$5+N2O!D363*PCG!$C$6+HFC!D363+PFC!D363+'SF6'!D363</f>
        <v>6.7528712020765727E-2</v>
      </c>
      <c r="E363" s="94">
        <f>+'CO2'!E363+'abs CO2'!E363+'CH4'!E363*PCG!$C$5+N2O!E363*PCG!$C$6+HFC!E363+PFC!E363+'SF6'!E363</f>
        <v>1.3948701827047059</v>
      </c>
      <c r="F363" s="94">
        <f>+'CO2'!F363+'abs CO2'!F363+'CH4'!F363*PCG!$C$5+N2O!F363*PCG!$C$6+HFC!F363+PFC!F363+'SF6'!F363</f>
        <v>0.50365390381859998</v>
      </c>
      <c r="G363" s="94">
        <f>+'CO2'!G363+'abs CO2'!G363+'CH4'!G363*PCG!$C$5+N2O!G363*PCG!$C$6+HFC!G363+PFC!G363+'SF6'!G363</f>
        <v>2.2521865057570936</v>
      </c>
      <c r="H363" s="94">
        <f>+'CO2'!H363+'abs CO2'!H363+'CH4'!H363*PCG!$C$5+N2O!H363*PCG!$C$6+HFC!H363+PFC!H363+'SF6'!H363</f>
        <v>1.0741494805530687</v>
      </c>
      <c r="I363" s="94">
        <f>+'CO2'!I363+'abs CO2'!I363+'CH4'!I363*PCG!$C$5+N2O!I363*PCG!$C$6+HFC!I363+PFC!I363+'SF6'!I363</f>
        <v>0.68297111019663315</v>
      </c>
      <c r="J363" s="94">
        <f>+'CO2'!J363+'abs CO2'!J363+'CH4'!J363*PCG!$C$5+N2O!J363*PCG!$C$6+HFC!J363+PFC!J363+'SF6'!J363</f>
        <v>0.91130313271611119</v>
      </c>
      <c r="K363" s="94">
        <f>+'CO2'!K363+'abs CO2'!K363+'CH4'!K363*PCG!$C$5+N2O!K363*PCG!$C$6+HFC!K363+PFC!K363+'SF6'!K363</f>
        <v>0.67839687615613697</v>
      </c>
      <c r="L363" s="94">
        <f>+'CO2'!L363+'abs CO2'!L363+'CH4'!L363*PCG!$C$5+N2O!L363*PCG!$C$6+HFC!L363+PFC!L363+'SF6'!L363</f>
        <v>3.4280720137642051</v>
      </c>
      <c r="M363" s="94">
        <f>+'CO2'!M363+'abs CO2'!M363+'CH4'!M363*PCG!$C$5+N2O!M363*PCG!$C$6+HFC!M363+PFC!M363+'SF6'!M363</f>
        <v>2.0619960833846753</v>
      </c>
      <c r="N363" s="94">
        <f>+'CO2'!N363+'abs CO2'!N363+'CH4'!N363*PCG!$C$5+N2O!N363*PCG!$C$6+HFC!N363+PFC!N363+'SF6'!N363</f>
        <v>1.7757791264405798</v>
      </c>
      <c r="O363" s="94">
        <f>+'CO2'!O363+'abs CO2'!O363+'CH4'!O363*PCG!$C$5+N2O!O363*PCG!$C$6+HFC!O363+PFC!O363+'SF6'!O363</f>
        <v>2.9303664221958945</v>
      </c>
      <c r="P363" s="94">
        <f>+'CO2'!P363+'abs CO2'!P363+'CH4'!P363*PCG!$C$5+N2O!P363*PCG!$C$6+HFC!P363+PFC!P363+'SF6'!P363</f>
        <v>0</v>
      </c>
      <c r="Q363" s="94">
        <f>+'CO2'!Q363+'abs CO2'!Q363+'CH4'!Q363*PCG!$C$5+N2O!Q363*PCG!$C$6+HFC!Q363+PFC!Q363+'SF6'!Q363</f>
        <v>0</v>
      </c>
      <c r="R363" s="94">
        <f>+'CO2'!R363+'abs CO2'!R363+'CH4'!R363*PCG!$C$5+N2O!R363*PCG!$C$6+HFC!R363+PFC!R363+'SF6'!R363</f>
        <v>0.45237909062157411</v>
      </c>
      <c r="S363" s="94">
        <f>+'CO2'!S363+'abs CO2'!S363+'CH4'!S363*PCG!$C$5+N2O!S363*PCG!$C$6+HFC!S363+PFC!S363+'SF6'!S363</f>
        <v>0.9926811066934782</v>
      </c>
      <c r="T363" s="94">
        <f>+'CO2'!T363+'abs CO2'!T363+'CH4'!T363*PCG!$C$5+N2O!T363*PCG!$C$6+HFC!T363+PFC!T363+'SF6'!T363</f>
        <v>2.0514083673392616</v>
      </c>
      <c r="U363" s="94">
        <f>+'CO2'!U363+'abs CO2'!U363+'CH4'!U363*PCG!$C$5+N2O!U363*PCG!$C$6+HFC!U363+PFC!U363+'SF6'!U363</f>
        <v>1.2074988649907783</v>
      </c>
      <c r="V363" s="94">
        <f>+'CO2'!V363+'abs CO2'!V363+'CH4'!V363*PCG!$C$5+N2O!V363*PCG!$C$6+HFC!V363+PFC!V363+'SF6'!V363</f>
        <v>0.18004837586204048</v>
      </c>
      <c r="W363" s="94">
        <f>+'CO2'!W363+'abs CO2'!W363+'CH4'!W363*PCG!$C$5+N2O!W363*PCG!$C$6+HFC!W363+PFC!W363+'SF6'!W363</f>
        <v>1.7982828789439562</v>
      </c>
      <c r="X363" s="94">
        <f>+'CO2'!X363+'abs CO2'!X363+'CH4'!X363*PCG!$C$5+N2O!X363*PCG!$C$6+HFC!X363+PFC!X363+'SF6'!X363</f>
        <v>0.51954218433564581</v>
      </c>
      <c r="Y363" s="94">
        <f>+'CO2'!Y363+'abs CO2'!Y363+'CH4'!Y363*PCG!$C$5+N2O!Y363*PCG!$C$6+HFC!Y363+PFC!Y363+'SF6'!Y363</f>
        <v>0.19478278907091376</v>
      </c>
      <c r="Z363" s="94">
        <f>+'CO2'!Z363+'abs CO2'!Z363+'CH4'!Z363*PCG!$C$5+N2O!Z363*PCG!$C$6+HFC!Z363+PFC!Z363+'SF6'!Z363</f>
        <v>0.19341031054343955</v>
      </c>
      <c r="AA363" s="94">
        <f>+'CO2'!AA363+'abs CO2'!AA363+'CH4'!AA363*PCG!$C$5+N2O!AA363*PCG!$C$6+HFC!AA363+PFC!AA363+'SF6'!AA363</f>
        <v>0.10965185760363844</v>
      </c>
      <c r="AB363" s="94">
        <f>+'CO2'!AB363+'abs CO2'!AB363+'CH4'!AB363*PCG!$C$5+N2O!AB363*PCG!$C$6+HFC!AB363+PFC!AB363+'SF6'!AB363</f>
        <v>0.21573199352060946</v>
      </c>
      <c r="AC363" s="94">
        <f>+'CO2'!AC363+'abs CO2'!AC363+'CH4'!AC363*PCG!$C$5+N2O!AC363*PCG!$C$6+HFC!AC363+PFC!AC363+'SF6'!AC363</f>
        <v>0.21823630368769564</v>
      </c>
      <c r="AD363" s="94">
        <f>+'CO2'!AD363+'abs CO2'!AD363+'CH4'!AD363*PCG!$C$5+N2O!AD363*PCG!$C$6+HFC!AD363+PFC!AD363+'SF6'!AD363</f>
        <v>7.8199760019512829E-2</v>
      </c>
      <c r="AE363" s="94">
        <f>+'CO2'!AE363+'abs CO2'!AE363+'CH4'!AE363*PCG!$C$5+N2O!AE363*PCG!$C$6+HFC!AE363+PFC!AE363+'SF6'!AE363</f>
        <v>8.0874280462575804E-2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-5.2495952080456227</v>
      </c>
      <c r="D364" s="33">
        <f t="shared" si="87"/>
        <v>-5.5567649746222951</v>
      </c>
      <c r="E364" s="33">
        <f t="shared" si="87"/>
        <v>-7.3940122261318093</v>
      </c>
      <c r="F364" s="33">
        <f t="shared" si="87"/>
        <v>-10.675337016937267</v>
      </c>
      <c r="G364" s="33">
        <f t="shared" si="87"/>
        <v>-11.813022131694568</v>
      </c>
      <c r="H364" s="33">
        <f t="shared" si="87"/>
        <v>-12.06482339169197</v>
      </c>
      <c r="I364" s="33">
        <f t="shared" si="87"/>
        <v>-13.209672847644446</v>
      </c>
      <c r="J364" s="33">
        <f t="shared" si="87"/>
        <v>-13.504540003666762</v>
      </c>
      <c r="K364" s="33">
        <f t="shared" si="87"/>
        <v>-13.918079663109701</v>
      </c>
      <c r="L364" s="33">
        <f t="shared" si="87"/>
        <v>-14.435587060301632</v>
      </c>
      <c r="M364" s="33">
        <f t="shared" si="87"/>
        <v>-14.059895149599116</v>
      </c>
      <c r="N364" s="33">
        <f t="shared" si="87"/>
        <v>-14.339507538831191</v>
      </c>
      <c r="O364" s="33">
        <f t="shared" si="87"/>
        <v>-14.185047367717198</v>
      </c>
      <c r="P364" s="33">
        <f t="shared" si="87"/>
        <v>-15.434823062315509</v>
      </c>
      <c r="Q364" s="33">
        <f t="shared" si="87"/>
        <v>-12.852433260063533</v>
      </c>
      <c r="R364" s="33">
        <f t="shared" si="87"/>
        <v>-11.530531759166099</v>
      </c>
      <c r="S364" s="33">
        <f t="shared" si="87"/>
        <v>-12.855293711401005</v>
      </c>
      <c r="T364" s="33">
        <f t="shared" si="87"/>
        <v>-13.665969411284113</v>
      </c>
      <c r="U364" s="33">
        <f t="shared" si="87"/>
        <v>-14.541670663596973</v>
      </c>
      <c r="V364" s="33">
        <f t="shared" si="87"/>
        <v>-4.0490018473900697</v>
      </c>
      <c r="W364" s="33">
        <f t="shared" si="87"/>
        <v>-2.7066369006898312</v>
      </c>
      <c r="X364" s="33">
        <f t="shared" si="87"/>
        <v>-2.4804892502251006</v>
      </c>
      <c r="Y364" s="33">
        <f t="shared" si="87"/>
        <v>-0.293700923074947</v>
      </c>
      <c r="Z364" s="33">
        <f t="shared" si="87"/>
        <v>0.53339079086251817</v>
      </c>
      <c r="AA364" s="33">
        <f t="shared" si="87"/>
        <v>0.13328035806466548</v>
      </c>
      <c r="AB364" s="33">
        <f t="shared" si="87"/>
        <v>0.15416766009825184</v>
      </c>
      <c r="AC364" s="33">
        <f t="shared" si="87"/>
        <v>0.1946121031534685</v>
      </c>
      <c r="AD364" s="33">
        <f t="shared" si="87"/>
        <v>0.32557495424248784</v>
      </c>
      <c r="AE364" s="33">
        <f t="shared" si="87"/>
        <v>0.42165046113275662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-2.4324560853994495E-2</v>
      </c>
      <c r="D365" s="94">
        <f>+'CO2'!D365+'abs CO2'!D365+'CH4'!D365*PCG!$C$5+N2O!D365*PCG!$C$6+HFC!D365+PFC!D365+'SF6'!D365</f>
        <v>-4.864912170798899E-2</v>
      </c>
      <c r="E365" s="94">
        <f>+'CO2'!E365+'abs CO2'!E365+'CH4'!E365*PCG!$C$5+N2O!E365*PCG!$C$6+HFC!E365+PFC!E365+'SF6'!E365</f>
        <v>-7.2973682561983472E-2</v>
      </c>
      <c r="F365" s="94">
        <f>+'CO2'!F365+'abs CO2'!F365+'CH4'!F365*PCG!$C$5+N2O!F365*PCG!$C$6+HFC!F365+PFC!F365+'SF6'!F365</f>
        <v>-9.7298243415977981E-2</v>
      </c>
      <c r="G365" s="94">
        <f>+'CO2'!G365+'abs CO2'!G365+'CH4'!G365*PCG!$C$5+N2O!G365*PCG!$C$6+HFC!G365+PFC!G365+'SF6'!G365</f>
        <v>-0.12162280426997235</v>
      </c>
      <c r="H365" s="94">
        <f>+'CO2'!H365+'abs CO2'!H365+'CH4'!H365*PCG!$C$5+N2O!H365*PCG!$C$6+HFC!H365+PFC!H365+'SF6'!H365</f>
        <v>-0.14594736512396686</v>
      </c>
      <c r="I365" s="94">
        <f>+'CO2'!I365+'abs CO2'!I365+'CH4'!I365*PCG!$C$5+N2O!I365*PCG!$C$6+HFC!I365+PFC!I365+'SF6'!I365</f>
        <v>-0.17027192597796142</v>
      </c>
      <c r="J365" s="94">
        <f>+'CO2'!J365+'abs CO2'!J365+'CH4'!J365*PCG!$C$5+N2O!J365*PCG!$C$6+HFC!J365+PFC!J365+'SF6'!J365</f>
        <v>-0.19459648683195591</v>
      </c>
      <c r="K365" s="94">
        <f>+'CO2'!K365+'abs CO2'!K365+'CH4'!K365*PCG!$C$5+N2O!K365*PCG!$C$6+HFC!K365+PFC!K365+'SF6'!K365</f>
        <v>-0.21892104768595042</v>
      </c>
      <c r="L365" s="94">
        <f>+'CO2'!L365+'abs CO2'!L365+'CH4'!L365*PCG!$C$5+N2O!L365*PCG!$C$6+HFC!L365+PFC!L365+'SF6'!L365</f>
        <v>-0.2432456085399447</v>
      </c>
      <c r="M365" s="94">
        <f>+'CO2'!M365+'abs CO2'!M365+'CH4'!M365*PCG!$C$5+N2O!M365*PCG!$C$6+HFC!M365+PFC!M365+'SF6'!M365</f>
        <v>-0.26757016939393918</v>
      </c>
      <c r="N365" s="94">
        <f>+'CO2'!N365+'abs CO2'!N365+'CH4'!N365*PCG!$C$5+N2O!N365*PCG!$C$6+HFC!N365+PFC!N365+'SF6'!N365</f>
        <v>-0.29189473024793383</v>
      </c>
      <c r="O365" s="94">
        <f>+'CO2'!O365+'abs CO2'!O365+'CH4'!O365*PCG!$C$5+N2O!O365*PCG!$C$6+HFC!O365+PFC!O365+'SF6'!O365</f>
        <v>-0.31003135066115678</v>
      </c>
      <c r="P365" s="94">
        <f>+'CO2'!P365+'abs CO2'!P365+'CH4'!P365*PCG!$C$5+N2O!P365*PCG!$C$6+HFC!P365+PFC!P365+'SF6'!P365</f>
        <v>-0.32816797107438</v>
      </c>
      <c r="Q365" s="94">
        <f>+'CO2'!Q365+'abs CO2'!Q365+'CH4'!Q365*PCG!$C$5+N2O!Q365*PCG!$C$6+HFC!Q365+PFC!Q365+'SF6'!Q365</f>
        <v>-0.34630459148760329</v>
      </c>
      <c r="R365" s="94">
        <f>+'CO2'!R365+'abs CO2'!R365+'CH4'!R365*PCG!$C$5+N2O!R365*PCG!$C$6+HFC!R365+PFC!R365+'SF6'!R365</f>
        <v>-0.36444121190082623</v>
      </c>
      <c r="S365" s="94">
        <f>+'CO2'!S365+'abs CO2'!S365+'CH4'!S365*PCG!$C$5+N2O!S365*PCG!$C$6+HFC!S365+PFC!S365+'SF6'!S365</f>
        <v>-0.3825778323140494</v>
      </c>
      <c r="T365" s="94">
        <f>+'CO2'!T365+'abs CO2'!T365+'CH4'!T365*PCG!$C$5+N2O!T365*PCG!$C$6+HFC!T365+PFC!T365+'SF6'!T365</f>
        <v>-0.40071445272727257</v>
      </c>
      <c r="U365" s="94">
        <f>+'CO2'!U365+'abs CO2'!U365+'CH4'!U365*PCG!$C$5+N2O!U365*PCG!$C$6+HFC!U365+PFC!U365+'SF6'!U365</f>
        <v>-0.41158865768595015</v>
      </c>
      <c r="V365" s="94">
        <f>+'CO2'!V365+'abs CO2'!V365+'CH4'!V365*PCG!$C$5+N2O!V365*PCG!$C$6+HFC!V365+PFC!V365+'SF6'!V365</f>
        <v>-0.42246286264462762</v>
      </c>
      <c r="W365" s="94">
        <f>+'CO2'!W365+'abs CO2'!W365+'CH4'!W365*PCG!$C$5+N2O!W365*PCG!$C$6+HFC!W365+PFC!W365+'SF6'!W365</f>
        <v>-0.40901250674931072</v>
      </c>
      <c r="X365" s="94">
        <f>+'CO2'!X365+'abs CO2'!X365+'CH4'!X365*PCG!$C$5+N2O!X365*PCG!$C$6+HFC!X365+PFC!X365+'SF6'!X365</f>
        <v>-0.39556215085399399</v>
      </c>
      <c r="Y365" s="94">
        <f>+'CO2'!Y365+'abs CO2'!Y365+'CH4'!Y365*PCG!$C$5+N2O!Y365*PCG!$C$6+HFC!Y365+PFC!Y365+'SF6'!Y365</f>
        <v>-0.3821117949586772</v>
      </c>
      <c r="Z365" s="94">
        <f>+'CO2'!Z365+'abs CO2'!Z365+'CH4'!Z365*PCG!$C$5+N2O!Z365*PCG!$C$6+HFC!Z365+PFC!Z365+'SF6'!Z365</f>
        <v>-0.36866143906336046</v>
      </c>
      <c r="AA365" s="94">
        <f>+'CO2'!AA365+'abs CO2'!AA365+'CH4'!AA365*PCG!$C$5+N2O!AA365*PCG!$C$6+HFC!AA365+PFC!AA365+'SF6'!AA365</f>
        <v>-0.34433687820936615</v>
      </c>
      <c r="AB365" s="94">
        <f>+'CO2'!AB365+'abs CO2'!AB365+'CH4'!AB365*PCG!$C$5+N2O!AB365*PCG!$C$6+HFC!AB365+PFC!AB365+'SF6'!AB365</f>
        <v>-0.32001231735537194</v>
      </c>
      <c r="AC365" s="94">
        <f>+'CO2'!AC365+'abs CO2'!AC365+'CH4'!AC365*PCG!$C$5+N2O!AC365*PCG!$C$6+HFC!AC365+PFC!AC365+'SF6'!AC365</f>
        <v>-0.2956877565013773</v>
      </c>
      <c r="AD365" s="94">
        <f>+'CO2'!AD365+'abs CO2'!AD365+'CH4'!AD365*PCG!$C$5+N2O!AD365*PCG!$C$6+HFC!AD365+PFC!AD365+'SF6'!AD365</f>
        <v>-0.27136319564738298</v>
      </c>
      <c r="AE365" s="94">
        <f>+'CO2'!AE365+'abs CO2'!AE365+'CH4'!AE365*PCG!$C$5+N2O!AE365*PCG!$C$6+HFC!AE365+PFC!AE365+'SF6'!AE365</f>
        <v>-0.2470386347933885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-5.2252706471916284</v>
      </c>
      <c r="D366" s="94">
        <f>+'CO2'!D366+'abs CO2'!D366+'CH4'!D366*PCG!$C$5+N2O!D366*PCG!$C$6+HFC!D366+PFC!D366+'SF6'!D366</f>
        <v>-5.5081158529143064</v>
      </c>
      <c r="E366" s="94">
        <f>+'CO2'!E366+'abs CO2'!E366+'CH4'!E366*PCG!$C$5+N2O!E366*PCG!$C$6+HFC!E366+PFC!E366+'SF6'!E366</f>
        <v>-7.3210385435698262</v>
      </c>
      <c r="F366" s="94">
        <f>+'CO2'!F366+'abs CO2'!F366+'CH4'!F366*PCG!$C$5+N2O!F366*PCG!$C$6+HFC!F366+PFC!F366+'SF6'!F366</f>
        <v>-10.578038773521289</v>
      </c>
      <c r="G366" s="94">
        <f>+'CO2'!G366+'abs CO2'!G366+'CH4'!G366*PCG!$C$5+N2O!G366*PCG!$C$6+HFC!G366+PFC!G366+'SF6'!G366</f>
        <v>-11.691399327424596</v>
      </c>
      <c r="H366" s="94">
        <f>+'CO2'!H366+'abs CO2'!H366+'CH4'!H366*PCG!$C$5+N2O!H366*PCG!$C$6+HFC!H366+PFC!H366+'SF6'!H366</f>
        <v>-11.918876026568004</v>
      </c>
      <c r="I366" s="94">
        <f>+'CO2'!I366+'abs CO2'!I366+'CH4'!I366*PCG!$C$5+N2O!I366*PCG!$C$6+HFC!I366+PFC!I366+'SF6'!I366</f>
        <v>-13.039400921666486</v>
      </c>
      <c r="J366" s="94">
        <f>+'CO2'!J366+'abs CO2'!J366+'CH4'!J366*PCG!$C$5+N2O!J366*PCG!$C$6+HFC!J366+PFC!J366+'SF6'!J366</f>
        <v>-13.309943516834805</v>
      </c>
      <c r="K366" s="94">
        <f>+'CO2'!K366+'abs CO2'!K366+'CH4'!K366*PCG!$C$5+N2O!K366*PCG!$C$6+HFC!K366+PFC!K366+'SF6'!K366</f>
        <v>-13.69915861542375</v>
      </c>
      <c r="L366" s="94">
        <f>+'CO2'!L366+'abs CO2'!L366+'CH4'!L366*PCG!$C$5+N2O!L366*PCG!$C$6+HFC!L366+PFC!L366+'SF6'!L366</f>
        <v>-14.192341451761687</v>
      </c>
      <c r="M366" s="94">
        <f>+'CO2'!M366+'abs CO2'!M366+'CH4'!M366*PCG!$C$5+N2O!M366*PCG!$C$6+HFC!M366+PFC!M366+'SF6'!M366</f>
        <v>-13.792324980205176</v>
      </c>
      <c r="N366" s="94">
        <f>+'CO2'!N366+'abs CO2'!N366+'CH4'!N366*PCG!$C$5+N2O!N366*PCG!$C$6+HFC!N366+PFC!N366+'SF6'!N366</f>
        <v>-14.047612808583256</v>
      </c>
      <c r="O366" s="94">
        <f>+'CO2'!O366+'abs CO2'!O366+'CH4'!O366*PCG!$C$5+N2O!O366*PCG!$C$6+HFC!O366+PFC!O366+'SF6'!O366</f>
        <v>-13.875016017056041</v>
      </c>
      <c r="P366" s="94">
        <f>+'CO2'!P366+'abs CO2'!P366+'CH4'!P366*PCG!$C$5+N2O!P366*PCG!$C$6+HFC!P366+PFC!P366+'SF6'!P366</f>
        <v>-15.106655091241128</v>
      </c>
      <c r="Q366" s="94">
        <f>+'CO2'!Q366+'abs CO2'!Q366+'CH4'!Q366*PCG!$C$5+N2O!Q366*PCG!$C$6+HFC!Q366+PFC!Q366+'SF6'!Q366</f>
        <v>-12.506128668575929</v>
      </c>
      <c r="R366" s="94">
        <f>+'CO2'!R366+'abs CO2'!R366+'CH4'!R366*PCG!$C$5+N2O!R366*PCG!$C$6+HFC!R366+PFC!R366+'SF6'!R366</f>
        <v>-11.166090547265272</v>
      </c>
      <c r="S366" s="94">
        <f>+'CO2'!S366+'abs CO2'!S366+'CH4'!S366*PCG!$C$5+N2O!S366*PCG!$C$6+HFC!S366+PFC!S366+'SF6'!S366</f>
        <v>-12.472715879086955</v>
      </c>
      <c r="T366" s="94">
        <f>+'CO2'!T366+'abs CO2'!T366+'CH4'!T366*PCG!$C$5+N2O!T366*PCG!$C$6+HFC!T366+PFC!T366+'SF6'!T366</f>
        <v>-13.26525495855684</v>
      </c>
      <c r="U366" s="94">
        <f>+'CO2'!U366+'abs CO2'!U366+'CH4'!U366*PCG!$C$5+N2O!U366*PCG!$C$6+HFC!U366+PFC!U366+'SF6'!U366</f>
        <v>-14.130082005911023</v>
      </c>
      <c r="V366" s="94">
        <f>+'CO2'!V366+'abs CO2'!V366+'CH4'!V366*PCG!$C$5+N2O!V366*PCG!$C$6+HFC!V366+PFC!V366+'SF6'!V366</f>
        <v>-3.6265389847454421</v>
      </c>
      <c r="W366" s="94">
        <f>+'CO2'!W366+'abs CO2'!W366+'CH4'!W366*PCG!$C$5+N2O!W366*PCG!$C$6+HFC!W366+PFC!W366+'SF6'!W366</f>
        <v>-2.2976243939405205</v>
      </c>
      <c r="X366" s="94">
        <f>+'CO2'!X366+'abs CO2'!X366+'CH4'!X366*PCG!$C$5+N2O!X366*PCG!$C$6+HFC!X366+PFC!X366+'SF6'!X366</f>
        <v>-2.0849270993711064</v>
      </c>
      <c r="Y366" s="94">
        <f>+'CO2'!Y366+'abs CO2'!Y366+'CH4'!Y366*PCG!$C$5+N2O!Y366*PCG!$C$6+HFC!Y366+PFC!Y366+'SF6'!Y366</f>
        <v>8.8410871883730202E-2</v>
      </c>
      <c r="Z366" s="94">
        <f>+'CO2'!Z366+'abs CO2'!Z366+'CH4'!Z366*PCG!$C$5+N2O!Z366*PCG!$C$6+HFC!Z366+PFC!Z366+'SF6'!Z366</f>
        <v>0.90205222992587863</v>
      </c>
      <c r="AA366" s="94">
        <f>+'CO2'!AA366+'abs CO2'!AA366+'CH4'!AA366*PCG!$C$5+N2O!AA366*PCG!$C$6+HFC!AA366+PFC!AA366+'SF6'!AA366</f>
        <v>0.47761723627403163</v>
      </c>
      <c r="AB366" s="94">
        <f>+'CO2'!AB366+'abs CO2'!AB366+'CH4'!AB366*PCG!$C$5+N2O!AB366*PCG!$C$6+HFC!AB366+PFC!AB366+'SF6'!AB366</f>
        <v>0.47417997745362378</v>
      </c>
      <c r="AC366" s="94">
        <f>+'CO2'!AC366+'abs CO2'!AC366+'CH4'!AC366*PCG!$C$5+N2O!AC366*PCG!$C$6+HFC!AC366+PFC!AC366+'SF6'!AC366</f>
        <v>0.49029985965484579</v>
      </c>
      <c r="AD366" s="94">
        <f>+'CO2'!AD366+'abs CO2'!AD366+'CH4'!AD366*PCG!$C$5+N2O!AD366*PCG!$C$6+HFC!AD366+PFC!AD366+'SF6'!AD366</f>
        <v>0.59693814988987082</v>
      </c>
      <c r="AE366" s="94">
        <f>+'CO2'!AE366+'abs CO2'!AE366+'CH4'!AE366*PCG!$C$5+N2O!AE366*PCG!$C$6+HFC!AE366+PFC!AE366+'SF6'!AE366</f>
        <v>0.66868909592614512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-78.769443875945996</v>
      </c>
      <c r="D367" s="33">
        <f t="shared" si="88"/>
        <v>-86.132383082792956</v>
      </c>
      <c r="E367" s="33">
        <f t="shared" si="88"/>
        <v>-118.63825924210394</v>
      </c>
      <c r="F367" s="33">
        <f t="shared" si="88"/>
        <v>-174.90114965462163</v>
      </c>
      <c r="G367" s="33">
        <f t="shared" si="88"/>
        <v>-195.94095327209811</v>
      </c>
      <c r="H367" s="33">
        <f t="shared" si="88"/>
        <v>-202.32593193397605</v>
      </c>
      <c r="I367" s="33">
        <f t="shared" si="88"/>
        <v>-223.54413150968387</v>
      </c>
      <c r="J367" s="33">
        <f t="shared" si="88"/>
        <v>-230.67712588496903</v>
      </c>
      <c r="K367" s="33">
        <f t="shared" si="88"/>
        <v>-239.79340911800313</v>
      </c>
      <c r="L367" s="33">
        <f t="shared" si="88"/>
        <v>-250.77671359192337</v>
      </c>
      <c r="M367" s="33">
        <f t="shared" si="88"/>
        <v>-246.85399119581831</v>
      </c>
      <c r="N367" s="33">
        <f t="shared" si="88"/>
        <v>-253.71558745401978</v>
      </c>
      <c r="O367" s="33">
        <f t="shared" si="88"/>
        <v>-216.93239241443848</v>
      </c>
      <c r="P367" s="33">
        <f t="shared" si="88"/>
        <v>-225.91863991899305</v>
      </c>
      <c r="Q367" s="33">
        <f t="shared" si="88"/>
        <v>-183.14748956030263</v>
      </c>
      <c r="R367" s="33">
        <f t="shared" si="88"/>
        <v>-161.82407103452479</v>
      </c>
      <c r="S367" s="33">
        <f t="shared" si="88"/>
        <v>-177.38868153942298</v>
      </c>
      <c r="T367" s="33">
        <f t="shared" si="88"/>
        <v>-186.28623337022572</v>
      </c>
      <c r="U367" s="33">
        <f t="shared" si="88"/>
        <v>-211.80446723612985</v>
      </c>
      <c r="V367" s="33">
        <f t="shared" si="88"/>
        <v>-85.510962123475906</v>
      </c>
      <c r="W367" s="33">
        <f t="shared" si="88"/>
        <v>-68.027827465129207</v>
      </c>
      <c r="X367" s="33">
        <f t="shared" si="88"/>
        <v>-64.439690073280786</v>
      </c>
      <c r="Y367" s="33">
        <f t="shared" si="88"/>
        <v>-39.523834878487015</v>
      </c>
      <c r="Z367" s="33">
        <f t="shared" si="88"/>
        <v>-30.550823209029257</v>
      </c>
      <c r="AA367" s="33">
        <f t="shared" si="88"/>
        <v>-62.837885078810793</v>
      </c>
      <c r="AB367" s="33">
        <f t="shared" si="88"/>
        <v>-60.121058281100332</v>
      </c>
      <c r="AC367" s="33">
        <f t="shared" si="88"/>
        <v>-57.201815621067539</v>
      </c>
      <c r="AD367" s="33">
        <f t="shared" si="88"/>
        <v>-53.396751032774688</v>
      </c>
      <c r="AE367" s="33">
        <f t="shared" si="88"/>
        <v>-49.982571581188246</v>
      </c>
    </row>
    <row r="368" spans="1:31" x14ac:dyDescent="0.2">
      <c r="A368" s="9" t="s">
        <v>638</v>
      </c>
      <c r="B368" s="4" t="s">
        <v>639</v>
      </c>
      <c r="C368" s="33">
        <f>+C369+C370</f>
        <v>-44.411480231280834</v>
      </c>
      <c r="D368" s="33">
        <f t="shared" ref="D368:AE368" si="89">+D369+D370</f>
        <v>-46.331389227617841</v>
      </c>
      <c r="E368" s="33">
        <f t="shared" si="89"/>
        <v>-58.663689649611783</v>
      </c>
      <c r="F368" s="33">
        <f t="shared" si="89"/>
        <v>-80.850407792080645</v>
      </c>
      <c r="G368" s="33">
        <f t="shared" si="89"/>
        <v>-88.451544201863527</v>
      </c>
      <c r="H368" s="33">
        <f t="shared" si="89"/>
        <v>-89.926542982347968</v>
      </c>
      <c r="I368" s="33">
        <f t="shared" si="89"/>
        <v>-97.63710194529979</v>
      </c>
      <c r="J368" s="33">
        <f t="shared" si="89"/>
        <v>-99.44550727835184</v>
      </c>
      <c r="K368" s="33">
        <f t="shared" si="89"/>
        <v>-102.09470330704541</v>
      </c>
      <c r="L368" s="33">
        <f t="shared" si="89"/>
        <v>-105.60998989872692</v>
      </c>
      <c r="M368" s="33">
        <f t="shared" si="89"/>
        <v>-102.81836515473734</v>
      </c>
      <c r="N368" s="33">
        <f t="shared" si="89"/>
        <v>-104.50223489166773</v>
      </c>
      <c r="O368" s="33">
        <f t="shared" si="89"/>
        <v>-94.863141107330748</v>
      </c>
      <c r="P368" s="33">
        <f t="shared" si="89"/>
        <v>-95.113395751296636</v>
      </c>
      <c r="Q368" s="33">
        <f t="shared" si="89"/>
        <v>-75.070445410318129</v>
      </c>
      <c r="R368" s="33">
        <f t="shared" si="89"/>
        <v>-63.874907561461633</v>
      </c>
      <c r="S368" s="33">
        <f t="shared" si="89"/>
        <v>-67.53504670642269</v>
      </c>
      <c r="T368" s="33">
        <f t="shared" si="89"/>
        <v>-68.512889329784144</v>
      </c>
      <c r="U368" s="33">
        <f t="shared" si="89"/>
        <v>-68.861773859717658</v>
      </c>
      <c r="V368" s="33">
        <f t="shared" si="89"/>
        <v>-19.835804631093275</v>
      </c>
      <c r="W368" s="33">
        <f t="shared" si="89"/>
        <v>-12.895723890230684</v>
      </c>
      <c r="X368" s="33">
        <f t="shared" si="89"/>
        <v>-11.42268899777013</v>
      </c>
      <c r="Y368" s="33">
        <f t="shared" si="89"/>
        <v>-2.2151692967319034</v>
      </c>
      <c r="Z368" s="33">
        <f t="shared" si="89"/>
        <v>1.0339611903408186</v>
      </c>
      <c r="AA368" s="33">
        <f t="shared" si="89"/>
        <v>-0.7352318996654833</v>
      </c>
      <c r="AB368" s="33">
        <f t="shared" si="89"/>
        <v>-0.71404647414627298</v>
      </c>
      <c r="AC368" s="33">
        <f t="shared" si="89"/>
        <v>-0.62127564644342603</v>
      </c>
      <c r="AD368" s="33">
        <f t="shared" si="89"/>
        <v>-0.23557347919350846</v>
      </c>
      <c r="AE368" s="33">
        <f t="shared" si="89"/>
        <v>0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-44.411480231280834</v>
      </c>
      <c r="D370" s="94">
        <f>+'CO2'!D370+'abs CO2'!D370+'CH4'!D370*PCG!$C$5+N2O!D370*PCG!$C$6+HFC!D370+PFC!D370+'SF6'!D370</f>
        <v>-46.331389227617841</v>
      </c>
      <c r="E370" s="94">
        <f>+'CO2'!E370+'abs CO2'!E370+'CH4'!E370*PCG!$C$5+N2O!E370*PCG!$C$6+HFC!E370+PFC!E370+'SF6'!E370</f>
        <v>-58.663689649611783</v>
      </c>
      <c r="F370" s="94">
        <f>+'CO2'!F370+'abs CO2'!F370+'CH4'!F370*PCG!$C$5+N2O!F370*PCG!$C$6+HFC!F370+PFC!F370+'SF6'!F370</f>
        <v>-80.850407792080645</v>
      </c>
      <c r="G370" s="94">
        <f>+'CO2'!G370+'abs CO2'!G370+'CH4'!G370*PCG!$C$5+N2O!G370*PCG!$C$6+HFC!G370+PFC!G370+'SF6'!G370</f>
        <v>-88.451544201863527</v>
      </c>
      <c r="H370" s="94">
        <f>+'CO2'!H370+'abs CO2'!H370+'CH4'!H370*PCG!$C$5+N2O!H370*PCG!$C$6+HFC!H370+PFC!H370+'SF6'!H370</f>
        <v>-89.926542982347968</v>
      </c>
      <c r="I370" s="94">
        <f>+'CO2'!I370+'abs CO2'!I370+'CH4'!I370*PCG!$C$5+N2O!I370*PCG!$C$6+HFC!I370+PFC!I370+'SF6'!I370</f>
        <v>-97.63710194529979</v>
      </c>
      <c r="J370" s="94">
        <f>+'CO2'!J370+'abs CO2'!J370+'CH4'!J370*PCG!$C$5+N2O!J370*PCG!$C$6+HFC!J370+PFC!J370+'SF6'!J370</f>
        <v>-99.44550727835184</v>
      </c>
      <c r="K370" s="94">
        <f>+'CO2'!K370+'abs CO2'!K370+'CH4'!K370*PCG!$C$5+N2O!K370*PCG!$C$6+HFC!K370+PFC!K370+'SF6'!K370</f>
        <v>-102.09470330704541</v>
      </c>
      <c r="L370" s="94">
        <f>+'CO2'!L370+'abs CO2'!L370+'CH4'!L370*PCG!$C$5+N2O!L370*PCG!$C$6+HFC!L370+PFC!L370+'SF6'!L370</f>
        <v>-105.60998989872692</v>
      </c>
      <c r="M370" s="94">
        <f>+'CO2'!M370+'abs CO2'!M370+'CH4'!M370*PCG!$C$5+N2O!M370*PCG!$C$6+HFC!M370+PFC!M370+'SF6'!M370</f>
        <v>-102.81836515473734</v>
      </c>
      <c r="N370" s="94">
        <f>+'CO2'!N370+'abs CO2'!N370+'CH4'!N370*PCG!$C$5+N2O!N370*PCG!$C$6+HFC!N370+PFC!N370+'SF6'!N370</f>
        <v>-104.50223489166773</v>
      </c>
      <c r="O370" s="94">
        <f>+'CO2'!O370+'abs CO2'!O370+'CH4'!O370*PCG!$C$5+N2O!O370*PCG!$C$6+HFC!O370+PFC!O370+'SF6'!O370</f>
        <v>-94.863141107330748</v>
      </c>
      <c r="P370" s="94">
        <f>+'CO2'!P370+'abs CO2'!P370+'CH4'!P370*PCG!$C$5+N2O!P370*PCG!$C$6+HFC!P370+PFC!P370+'SF6'!P370</f>
        <v>-95.113395751296636</v>
      </c>
      <c r="Q370" s="94">
        <f>+'CO2'!Q370+'abs CO2'!Q370+'CH4'!Q370*PCG!$C$5+N2O!Q370*PCG!$C$6+HFC!Q370+PFC!Q370+'SF6'!Q370</f>
        <v>-75.070445410318129</v>
      </c>
      <c r="R370" s="94">
        <f>+'CO2'!R370+'abs CO2'!R370+'CH4'!R370*PCG!$C$5+N2O!R370*PCG!$C$6+HFC!R370+PFC!R370+'SF6'!R370</f>
        <v>-63.874907561461633</v>
      </c>
      <c r="S370" s="94">
        <f>+'CO2'!S370+'abs CO2'!S370+'CH4'!S370*PCG!$C$5+N2O!S370*PCG!$C$6+HFC!S370+PFC!S370+'SF6'!S370</f>
        <v>-67.53504670642269</v>
      </c>
      <c r="T370" s="94">
        <f>+'CO2'!T370+'abs CO2'!T370+'CH4'!T370*PCG!$C$5+N2O!T370*PCG!$C$6+HFC!T370+PFC!T370+'SF6'!T370</f>
        <v>-68.512889329784144</v>
      </c>
      <c r="U370" s="94">
        <f>+'CO2'!U370+'abs CO2'!U370+'CH4'!U370*PCG!$C$5+N2O!U370*PCG!$C$6+HFC!U370+PFC!U370+'SF6'!U370</f>
        <v>-68.861773859717658</v>
      </c>
      <c r="V370" s="94">
        <f>+'CO2'!V370+'abs CO2'!V370+'CH4'!V370*PCG!$C$5+N2O!V370*PCG!$C$6+HFC!V370+PFC!V370+'SF6'!V370</f>
        <v>-19.835804631093275</v>
      </c>
      <c r="W370" s="94">
        <f>+'CO2'!W370+'abs CO2'!W370+'CH4'!W370*PCG!$C$5+N2O!W370*PCG!$C$6+HFC!W370+PFC!W370+'SF6'!W370</f>
        <v>-12.895723890230684</v>
      </c>
      <c r="X370" s="94">
        <f>+'CO2'!X370+'abs CO2'!X370+'CH4'!X370*PCG!$C$5+N2O!X370*PCG!$C$6+HFC!X370+PFC!X370+'SF6'!X370</f>
        <v>-11.42268899777013</v>
      </c>
      <c r="Y370" s="94">
        <f>+'CO2'!Y370+'abs CO2'!Y370+'CH4'!Y370*PCG!$C$5+N2O!Y370*PCG!$C$6+HFC!Y370+PFC!Y370+'SF6'!Y370</f>
        <v>-2.2151692967319034</v>
      </c>
      <c r="Z370" s="94">
        <f>+'CO2'!Z370+'abs CO2'!Z370+'CH4'!Z370*PCG!$C$5+N2O!Z370*PCG!$C$6+HFC!Z370+PFC!Z370+'SF6'!Z370</f>
        <v>1.0339611903408186</v>
      </c>
      <c r="AA370" s="94">
        <f>+'CO2'!AA370+'abs CO2'!AA370+'CH4'!AA370*PCG!$C$5+N2O!AA370*PCG!$C$6+HFC!AA370+PFC!AA370+'SF6'!AA370</f>
        <v>-0.7352318996654833</v>
      </c>
      <c r="AB370" s="94">
        <f>+'CO2'!AB370+'abs CO2'!AB370+'CH4'!AB370*PCG!$C$5+N2O!AB370*PCG!$C$6+HFC!AB370+PFC!AB370+'SF6'!AB370</f>
        <v>-0.71404647414627298</v>
      </c>
      <c r="AC370" s="94">
        <f>+'CO2'!AC370+'abs CO2'!AC370+'CH4'!AC370*PCG!$C$5+N2O!AC370*PCG!$C$6+HFC!AC370+PFC!AC370+'SF6'!AC370</f>
        <v>-0.62127564644342603</v>
      </c>
      <c r="AD370" s="94">
        <f>+'CO2'!AD370+'abs CO2'!AD370+'CH4'!AD370*PCG!$C$5+N2O!AD370*PCG!$C$6+HFC!AD370+PFC!AD370+'SF6'!AD370</f>
        <v>-0.23557347919350846</v>
      </c>
      <c r="AE370" s="94">
        <f>+'CO2'!AE370+'abs CO2'!AE370+'CH4'!AE370*PCG!$C$5+N2O!AE370*PCG!$C$6+HFC!AE370+PFC!AE370+'SF6'!AE370</f>
        <v>0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-34.357963644665162</v>
      </c>
      <c r="D371" s="33">
        <f t="shared" si="90"/>
        <v>-39.800993855175115</v>
      </c>
      <c r="E371" s="33">
        <f t="shared" si="90"/>
        <v>-59.974569592492159</v>
      </c>
      <c r="F371" s="33">
        <f t="shared" si="90"/>
        <v>-94.050741862540988</v>
      </c>
      <c r="G371" s="33">
        <f t="shared" si="90"/>
        <v>-107.4894090702346</v>
      </c>
      <c r="H371" s="33">
        <f t="shared" si="90"/>
        <v>-112.39938895162808</v>
      </c>
      <c r="I371" s="33">
        <f t="shared" si="90"/>
        <v>-125.90702956438408</v>
      </c>
      <c r="J371" s="33">
        <f t="shared" si="90"/>
        <v>-131.23161860661719</v>
      </c>
      <c r="K371" s="33">
        <f t="shared" si="90"/>
        <v>-137.69870581095773</v>
      </c>
      <c r="L371" s="33">
        <f t="shared" si="90"/>
        <v>-145.16672369319645</v>
      </c>
      <c r="M371" s="33">
        <f t="shared" si="90"/>
        <v>-144.03562604108097</v>
      </c>
      <c r="N371" s="33">
        <f t="shared" si="90"/>
        <v>-149.21335256235204</v>
      </c>
      <c r="O371" s="33">
        <f t="shared" si="90"/>
        <v>-122.06925130710775</v>
      </c>
      <c r="P371" s="33">
        <f t="shared" si="90"/>
        <v>-130.8052441676964</v>
      </c>
      <c r="Q371" s="33">
        <f t="shared" si="90"/>
        <v>-108.07704414998449</v>
      </c>
      <c r="R371" s="33">
        <f t="shared" si="90"/>
        <v>-97.949163473063152</v>
      </c>
      <c r="S371" s="33">
        <f t="shared" si="90"/>
        <v>-109.8536348330003</v>
      </c>
      <c r="T371" s="33">
        <f t="shared" si="90"/>
        <v>-117.77334404044156</v>
      </c>
      <c r="U371" s="33">
        <f t="shared" si="90"/>
        <v>-142.94269337641219</v>
      </c>
      <c r="V371" s="33">
        <f t="shared" si="90"/>
        <v>-65.675157492382624</v>
      </c>
      <c r="W371" s="33">
        <f t="shared" si="90"/>
        <v>-55.132103574898515</v>
      </c>
      <c r="X371" s="33">
        <f t="shared" si="90"/>
        <v>-53.017001075510663</v>
      </c>
      <c r="Y371" s="33">
        <f t="shared" si="90"/>
        <v>-37.308665581755115</v>
      </c>
      <c r="Z371" s="33">
        <f t="shared" si="90"/>
        <v>-31.584784399370076</v>
      </c>
      <c r="AA371" s="33">
        <f t="shared" si="90"/>
        <v>-62.102653179145307</v>
      </c>
      <c r="AB371" s="33">
        <f t="shared" si="90"/>
        <v>-59.40701180695406</v>
      </c>
      <c r="AC371" s="33">
        <f t="shared" si="90"/>
        <v>-56.580539974624109</v>
      </c>
      <c r="AD371" s="33">
        <f t="shared" si="90"/>
        <v>-53.161177553581176</v>
      </c>
      <c r="AE371" s="33">
        <f t="shared" si="90"/>
        <v>-49.982571581188246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29.322214731960145</v>
      </c>
      <c r="D372" s="94">
        <f>+'CO2'!D372+'abs CO2'!D372+'CH4'!D372*PCG!$C$5+N2O!D372*PCG!$C$6+HFC!D372+PFC!D372+'SF6'!D372</f>
        <v>26.602225819008972</v>
      </c>
      <c r="E372" s="94">
        <f>+'CO2'!E372+'abs CO2'!E372+'CH4'!E372*PCG!$C$5+N2O!E372*PCG!$C$6+HFC!E372+PFC!E372+'SF6'!E372</f>
        <v>23.882236906057798</v>
      </c>
      <c r="F372" s="94">
        <f>+'CO2'!F372+'abs CO2'!F372+'CH4'!F372*PCG!$C$5+N2O!F372*PCG!$C$6+HFC!F372+PFC!F372+'SF6'!F372</f>
        <v>21.162247993106622</v>
      </c>
      <c r="G372" s="94">
        <f>+'CO2'!G372+'abs CO2'!G372+'CH4'!G372*PCG!$C$5+N2O!G372*PCG!$C$6+HFC!G372+PFC!G372+'SF6'!G372</f>
        <v>18.442259080155448</v>
      </c>
      <c r="H372" s="94">
        <f>+'CO2'!H372+'abs CO2'!H372+'CH4'!H372*PCG!$C$5+N2O!H372*PCG!$C$6+HFC!H372+PFC!H372+'SF6'!H372</f>
        <v>15.722270167204275</v>
      </c>
      <c r="I372" s="94">
        <f>+'CO2'!I372+'abs CO2'!I372+'CH4'!I372*PCG!$C$5+N2O!I372*PCG!$C$6+HFC!I372+PFC!I372+'SF6'!I372</f>
        <v>13.002281254253102</v>
      </c>
      <c r="J372" s="94">
        <f>+'CO2'!J372+'abs CO2'!J372+'CH4'!J372*PCG!$C$5+N2O!J372*PCG!$C$6+HFC!J372+PFC!J372+'SF6'!J372</f>
        <v>10.282292341301925</v>
      </c>
      <c r="K372" s="94">
        <f>+'CO2'!K372+'abs CO2'!K372+'CH4'!K372*PCG!$C$5+N2O!K372*PCG!$C$6+HFC!K372+PFC!K372+'SF6'!K372</f>
        <v>7.5623034283507558</v>
      </c>
      <c r="L372" s="94">
        <f>+'CO2'!L372+'abs CO2'!L372+'CH4'!L372*PCG!$C$5+N2O!L372*PCG!$C$6+HFC!L372+PFC!L372+'SF6'!L372</f>
        <v>4.842314515399579</v>
      </c>
      <c r="M372" s="94">
        <f>+'CO2'!M372+'abs CO2'!M372+'CH4'!M372*PCG!$C$5+N2O!M372*PCG!$C$6+HFC!M372+PFC!M372+'SF6'!M372</f>
        <v>2.1223256024484058</v>
      </c>
      <c r="N372" s="94">
        <f>+'CO2'!N372+'abs CO2'!N372+'CH4'!N372*PCG!$C$5+N2O!N372*PCG!$C$6+HFC!N372+PFC!N372+'SF6'!N372</f>
        <v>-0.59766331050276733</v>
      </c>
      <c r="O372" s="94">
        <f>+'CO2'!O372+'abs CO2'!O372+'CH4'!O372*PCG!$C$5+N2O!O372*PCG!$C$6+HFC!O372+PFC!O372+'SF6'!O372</f>
        <v>15.443810953147185</v>
      </c>
      <c r="P372" s="94">
        <f>+'CO2'!P372+'abs CO2'!P372+'CH4'!P372*PCG!$C$5+N2O!P372*PCG!$C$6+HFC!P372+PFC!P372+'SF6'!P372</f>
        <v>10.983470150081963</v>
      </c>
      <c r="Q372" s="94">
        <f>+'CO2'!Q372+'abs CO2'!Q372+'CH4'!Q372*PCG!$C$5+N2O!Q372*PCG!$C$6+HFC!Q372+PFC!Q372+'SF6'!Q372</f>
        <v>6.5231293470167344</v>
      </c>
      <c r="R372" s="94">
        <f>+'CO2'!R372+'abs CO2'!R372+'CH4'!R372*PCG!$C$5+N2O!R372*PCG!$C$6+HFC!R372+PFC!R372+'SF6'!R372</f>
        <v>2.0627885439515055</v>
      </c>
      <c r="S372" s="94">
        <f>+'CO2'!S372+'abs CO2'!S372+'CH4'!S372*PCG!$C$5+N2O!S372*PCG!$C$6+HFC!S372+PFC!S372+'SF6'!S372</f>
        <v>-2.3975522591137093</v>
      </c>
      <c r="T372" s="94">
        <f>+'CO2'!T372+'abs CO2'!T372+'CH4'!T372*PCG!$C$5+N2O!T372*PCG!$C$6+HFC!T372+PFC!T372+'SF6'!T372</f>
        <v>-6.8578930621789311</v>
      </c>
      <c r="U372" s="94">
        <f>+'CO2'!U372+'abs CO2'!U372+'CH4'!U372*PCG!$C$5+N2O!U372*PCG!$C$6+HFC!U372+PFC!U372+'SF6'!U372</f>
        <v>-30.551705028668675</v>
      </c>
      <c r="V372" s="94">
        <f>+'CO2'!V372+'abs CO2'!V372+'CH4'!V372*PCG!$C$5+N2O!V372*PCG!$C$6+HFC!V372+PFC!V372+'SF6'!V372</f>
        <v>-33.227909510507814</v>
      </c>
      <c r="W372" s="94">
        <f>+'CO2'!W372+'abs CO2'!W372+'CH4'!W372*PCG!$C$5+N2O!W372*PCG!$C$6+HFC!W372+PFC!W372+'SF6'!W372</f>
        <v>-33.184125079395756</v>
      </c>
      <c r="X372" s="94">
        <f>+'CO2'!X372+'abs CO2'!X372+'CH4'!X372*PCG!$C$5+N2O!X372*PCG!$C$6+HFC!X372+PFC!X372+'SF6'!X372</f>
        <v>-33.140340648283711</v>
      </c>
      <c r="Y372" s="94">
        <f>+'CO2'!Y372+'abs CO2'!Y372+'CH4'!Y372*PCG!$C$5+N2O!Y372*PCG!$C$6+HFC!Y372+PFC!Y372+'SF6'!Y372</f>
        <v>-33.096556217171667</v>
      </c>
      <c r="Z372" s="94">
        <f>+'CO2'!Z372+'abs CO2'!Z372+'CH4'!Z372*PCG!$C$5+N2O!Z372*PCG!$C$6+HFC!Z372+PFC!Z372+'SF6'!Z372</f>
        <v>-33.052771786059637</v>
      </c>
      <c r="AA372" s="94">
        <f>+'CO2'!AA372+'abs CO2'!AA372+'CH4'!AA372*PCG!$C$5+N2O!AA372*PCG!$C$6+HFC!AA372+PFC!AA372+'SF6'!AA372</f>
        <v>-61.725851073259463</v>
      </c>
      <c r="AB372" s="94">
        <f>+'CO2'!AB372+'abs CO2'!AB372+'CH4'!AB372*PCG!$C$5+N2O!AB372*PCG!$C$6+HFC!AB372+PFC!AB372+'SF6'!AB372</f>
        <v>-59.018231333574988</v>
      </c>
      <c r="AC372" s="94">
        <f>+'CO2'!AC372+'abs CO2'!AC372+'CH4'!AC372*PCG!$C$5+N2O!AC372*PCG!$C$6+HFC!AC372+PFC!AC372+'SF6'!AC372</f>
        <v>-56.310611593890521</v>
      </c>
      <c r="AD372" s="94">
        <f>+'CO2'!AD372+'abs CO2'!AD372+'CH4'!AD372*PCG!$C$5+N2O!AD372*PCG!$C$6+HFC!AD372+PFC!AD372+'SF6'!AD372</f>
        <v>-53.602991854206046</v>
      </c>
      <c r="AE372" s="94">
        <f>+'CO2'!AE372+'abs CO2'!AE372+'CH4'!AE372*PCG!$C$5+N2O!AE372*PCG!$C$6+HFC!AE372+PFC!AE372+'SF6'!AE372</f>
        <v>-50.895372114521578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-63.680178376625307</v>
      </c>
      <c r="D373" s="94">
        <f>+'CO2'!D373+'abs CO2'!D373+'CH4'!D373*PCG!$C$5+N2O!D373*PCG!$C$6+HFC!D373+PFC!D373+'SF6'!D373</f>
        <v>-66.403219674184086</v>
      </c>
      <c r="E373" s="94">
        <f>+'CO2'!E373+'abs CO2'!E373+'CH4'!E373*PCG!$C$5+N2O!E373*PCG!$C$6+HFC!E373+PFC!E373+'SF6'!E373</f>
        <v>-83.856806498549957</v>
      </c>
      <c r="F373" s="94">
        <f>+'CO2'!F373+'abs CO2'!F373+'CH4'!F373*PCG!$C$5+N2O!F373*PCG!$C$6+HFC!F373+PFC!F373+'SF6'!F373</f>
        <v>-115.21298985564761</v>
      </c>
      <c r="G373" s="94">
        <f>+'CO2'!G373+'abs CO2'!G373+'CH4'!G373*PCG!$C$5+N2O!G373*PCG!$C$6+HFC!G373+PFC!G373+'SF6'!G373</f>
        <v>-125.93166815039005</v>
      </c>
      <c r="H373" s="94">
        <f>+'CO2'!H373+'abs CO2'!H373+'CH4'!H373*PCG!$C$5+N2O!H373*PCG!$C$6+HFC!H373+PFC!H373+'SF6'!H373</f>
        <v>-128.12165911883235</v>
      </c>
      <c r="I373" s="94">
        <f>+'CO2'!I373+'abs CO2'!I373+'CH4'!I373*PCG!$C$5+N2O!I373*PCG!$C$6+HFC!I373+PFC!I373+'SF6'!I373</f>
        <v>-138.90931081863718</v>
      </c>
      <c r="J373" s="94">
        <f>+'CO2'!J373+'abs CO2'!J373+'CH4'!J373*PCG!$C$5+N2O!J373*PCG!$C$6+HFC!J373+PFC!J373+'SF6'!J373</f>
        <v>-141.5139109479191</v>
      </c>
      <c r="K373" s="94">
        <f>+'CO2'!K373+'abs CO2'!K373+'CH4'!K373*PCG!$C$5+N2O!K373*PCG!$C$6+HFC!K373+PFC!K373+'SF6'!K373</f>
        <v>-145.26100923930849</v>
      </c>
      <c r="L373" s="94">
        <f>+'CO2'!L373+'abs CO2'!L373+'CH4'!L373*PCG!$C$5+N2O!L373*PCG!$C$6+HFC!L373+PFC!L373+'SF6'!L373</f>
        <v>-150.00903820859602</v>
      </c>
      <c r="M373" s="94">
        <f>+'CO2'!M373+'abs CO2'!M373+'CH4'!M373*PCG!$C$5+N2O!M373*PCG!$C$6+HFC!M373+PFC!M373+'SF6'!M373</f>
        <v>-146.15795164352937</v>
      </c>
      <c r="N373" s="94">
        <f>+'CO2'!N373+'abs CO2'!N373+'CH4'!N373*PCG!$C$5+N2O!N373*PCG!$C$6+HFC!N373+PFC!N373+'SF6'!N373</f>
        <v>-148.61568925184929</v>
      </c>
      <c r="O373" s="94">
        <f>+'CO2'!O373+'abs CO2'!O373+'CH4'!O373*PCG!$C$5+N2O!O373*PCG!$C$6+HFC!O373+PFC!O373+'SF6'!O373</f>
        <v>-137.51306226025494</v>
      </c>
      <c r="P373" s="94">
        <f>+'CO2'!P373+'abs CO2'!P373+'CH4'!P373*PCG!$C$5+N2O!P373*PCG!$C$6+HFC!P373+PFC!P373+'SF6'!P373</f>
        <v>-141.78871431777836</v>
      </c>
      <c r="Q373" s="94">
        <f>+'CO2'!Q373+'abs CO2'!Q373+'CH4'!Q373*PCG!$C$5+N2O!Q373*PCG!$C$6+HFC!Q373+PFC!Q373+'SF6'!Q373</f>
        <v>-114.60017349700122</v>
      </c>
      <c r="R373" s="94">
        <f>+'CO2'!R373+'abs CO2'!R373+'CH4'!R373*PCG!$C$5+N2O!R373*PCG!$C$6+HFC!R373+PFC!R373+'SF6'!R373</f>
        <v>-100.01195201701465</v>
      </c>
      <c r="S373" s="94">
        <f>+'CO2'!S373+'abs CO2'!S373+'CH4'!S373*PCG!$C$5+N2O!S373*PCG!$C$6+HFC!S373+PFC!S373+'SF6'!S373</f>
        <v>-107.45608257388659</v>
      </c>
      <c r="T373" s="94">
        <f>+'CO2'!T373+'abs CO2'!T373+'CH4'!T373*PCG!$C$5+N2O!T373*PCG!$C$6+HFC!T373+PFC!T373+'SF6'!T373</f>
        <v>-110.91545097826263</v>
      </c>
      <c r="U373" s="94">
        <f>+'CO2'!U373+'abs CO2'!U373+'CH4'!U373*PCG!$C$5+N2O!U373*PCG!$C$6+HFC!U373+PFC!U373+'SF6'!U373</f>
        <v>-112.39098834774353</v>
      </c>
      <c r="V373" s="94">
        <f>+'CO2'!V373+'abs CO2'!V373+'CH4'!V373*PCG!$C$5+N2O!V373*PCG!$C$6+HFC!V373+PFC!V373+'SF6'!V373</f>
        <v>-32.44724798187481</v>
      </c>
      <c r="W373" s="94">
        <f>+'CO2'!W373+'abs CO2'!W373+'CH4'!W373*PCG!$C$5+N2O!W373*PCG!$C$6+HFC!W373+PFC!W373+'SF6'!W373</f>
        <v>-21.94797849550276</v>
      </c>
      <c r="X373" s="94">
        <f>+'CO2'!X373+'abs CO2'!X373+'CH4'!X373*PCG!$C$5+N2O!X373*PCG!$C$6+HFC!X373+PFC!X373+'SF6'!X373</f>
        <v>-19.876660427226952</v>
      </c>
      <c r="Y373" s="94">
        <f>+'CO2'!Y373+'abs CO2'!Y373+'CH4'!Y373*PCG!$C$5+N2O!Y373*PCG!$C$6+HFC!Y373+PFC!Y373+'SF6'!Y373</f>
        <v>-4.2121093645834486</v>
      </c>
      <c r="Z373" s="94">
        <f>+'CO2'!Z373+'abs CO2'!Z373+'CH4'!Z373*PCG!$C$5+N2O!Z373*PCG!$C$6+HFC!Z373+PFC!Z373+'SF6'!Z373</f>
        <v>1.4679873866895623</v>
      </c>
      <c r="AA373" s="94">
        <f>+'CO2'!AA373+'abs CO2'!AA373+'CH4'!AA373*PCG!$C$5+N2O!AA373*PCG!$C$6+HFC!AA373+PFC!AA373+'SF6'!AA373</f>
        <v>-0.37680210588584551</v>
      </c>
      <c r="AB373" s="94">
        <f>+'CO2'!AB373+'abs CO2'!AB373+'CH4'!AB373*PCG!$C$5+N2O!AB373*PCG!$C$6+HFC!AB373+PFC!AB373+'SF6'!AB373</f>
        <v>-0.38878047337907273</v>
      </c>
      <c r="AC373" s="94">
        <f>+'CO2'!AC373+'abs CO2'!AC373+'CH4'!AC373*PCG!$C$5+N2O!AC373*PCG!$C$6+HFC!AC373+PFC!AC373+'SF6'!AC373</f>
        <v>-0.26992838073358572</v>
      </c>
      <c r="AD373" s="94">
        <f>+'CO2'!AD373+'abs CO2'!AD373+'CH4'!AD373*PCG!$C$5+N2O!AD373*PCG!$C$6+HFC!AD373+PFC!AD373+'SF6'!AD373</f>
        <v>0.44181430062487026</v>
      </c>
      <c r="AE373" s="94">
        <f>+'CO2'!AE373+'abs CO2'!AE373+'CH4'!AE373*PCG!$C$5+N2O!AE373*PCG!$C$6+HFC!AE373+PFC!AE373+'SF6'!AE373</f>
        <v>0.91280053333333333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0</v>
      </c>
      <c r="D374" s="33">
        <f t="shared" si="91"/>
        <v>0</v>
      </c>
      <c r="E374" s="33">
        <f t="shared" si="91"/>
        <v>0</v>
      </c>
      <c r="F374" s="33">
        <f t="shared" si="91"/>
        <v>0</v>
      </c>
      <c r="G374" s="33">
        <f t="shared" si="91"/>
        <v>0</v>
      </c>
      <c r="H374" s="33">
        <f t="shared" si="91"/>
        <v>0</v>
      </c>
      <c r="I374" s="33">
        <f t="shared" si="91"/>
        <v>0</v>
      </c>
      <c r="J374" s="33">
        <f t="shared" si="91"/>
        <v>0</v>
      </c>
      <c r="K374" s="33">
        <f t="shared" si="91"/>
        <v>0</v>
      </c>
      <c r="L374" s="33">
        <f t="shared" si="91"/>
        <v>0</v>
      </c>
      <c r="M374" s="33">
        <f t="shared" si="91"/>
        <v>0</v>
      </c>
      <c r="N374" s="33">
        <f t="shared" si="91"/>
        <v>0</v>
      </c>
      <c r="O374" s="33">
        <f t="shared" si="91"/>
        <v>0</v>
      </c>
      <c r="P374" s="33">
        <f t="shared" si="91"/>
        <v>0</v>
      </c>
      <c r="Q374" s="33">
        <f t="shared" si="91"/>
        <v>0</v>
      </c>
      <c r="R374" s="33">
        <f t="shared" si="91"/>
        <v>0</v>
      </c>
      <c r="S374" s="33">
        <f t="shared" si="91"/>
        <v>0</v>
      </c>
      <c r="T374" s="33">
        <f t="shared" si="91"/>
        <v>0</v>
      </c>
      <c r="U374" s="33">
        <f t="shared" si="91"/>
        <v>0</v>
      </c>
      <c r="V374" s="33">
        <f t="shared" si="91"/>
        <v>0</v>
      </c>
      <c r="W374" s="33">
        <f t="shared" si="91"/>
        <v>0</v>
      </c>
      <c r="X374" s="33">
        <f t="shared" si="91"/>
        <v>0</v>
      </c>
      <c r="Y374" s="33">
        <f t="shared" si="91"/>
        <v>0</v>
      </c>
      <c r="Z374" s="33">
        <f t="shared" si="91"/>
        <v>0</v>
      </c>
      <c r="AA374" s="33">
        <f t="shared" si="91"/>
        <v>0</v>
      </c>
      <c r="AB374" s="33">
        <f t="shared" si="91"/>
        <v>0</v>
      </c>
      <c r="AC374" s="33">
        <f t="shared" si="91"/>
        <v>0</v>
      </c>
      <c r="AD374" s="33">
        <f t="shared" si="91"/>
        <v>0</v>
      </c>
      <c r="AE374" s="33">
        <f t="shared" si="91"/>
        <v>0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0</v>
      </c>
      <c r="D376" s="94">
        <f>+'CO2'!D376+'abs CO2'!D376+'CH4'!D376*PCG!$C$5+N2O!D376*PCG!$C$6+HFC!D376+PFC!D376+'SF6'!D376</f>
        <v>0</v>
      </c>
      <c r="E376" s="94">
        <f>+'CO2'!E376+'abs CO2'!E376+'CH4'!E376*PCG!$C$5+N2O!E376*PCG!$C$6+HFC!E376+PFC!E376+'SF6'!E376</f>
        <v>0</v>
      </c>
      <c r="F376" s="94">
        <f>+'CO2'!F376+'abs CO2'!F376+'CH4'!F376*PCG!$C$5+N2O!F376*PCG!$C$6+HFC!F376+PFC!F376+'SF6'!F376</f>
        <v>0</v>
      </c>
      <c r="G376" s="94">
        <f>+'CO2'!G376+'abs CO2'!G376+'CH4'!G376*PCG!$C$5+N2O!G376*PCG!$C$6+HFC!G376+PFC!G376+'SF6'!G376</f>
        <v>0</v>
      </c>
      <c r="H376" s="94">
        <f>+'CO2'!H376+'abs CO2'!H376+'CH4'!H376*PCG!$C$5+N2O!H376*PCG!$C$6+HFC!H376+PFC!H376+'SF6'!H376</f>
        <v>0</v>
      </c>
      <c r="I376" s="94">
        <f>+'CO2'!I376+'abs CO2'!I376+'CH4'!I376*PCG!$C$5+N2O!I376*PCG!$C$6+HFC!I376+PFC!I376+'SF6'!I376</f>
        <v>0</v>
      </c>
      <c r="J376" s="94">
        <f>+'CO2'!J376+'abs CO2'!J376+'CH4'!J376*PCG!$C$5+N2O!J376*PCG!$C$6+HFC!J376+PFC!J376+'SF6'!J376</f>
        <v>0</v>
      </c>
      <c r="K376" s="94">
        <f>+'CO2'!K376+'abs CO2'!K376+'CH4'!K376*PCG!$C$5+N2O!K376*PCG!$C$6+HFC!K376+PFC!K376+'SF6'!K376</f>
        <v>0</v>
      </c>
      <c r="L376" s="94">
        <f>+'CO2'!L376+'abs CO2'!L376+'CH4'!L376*PCG!$C$5+N2O!L376*PCG!$C$6+HFC!L376+PFC!L376+'SF6'!L376</f>
        <v>0</v>
      </c>
      <c r="M376" s="94">
        <f>+'CO2'!M376+'abs CO2'!M376+'CH4'!M376*PCG!$C$5+N2O!M376*PCG!$C$6+HFC!M376+PFC!M376+'SF6'!M376</f>
        <v>0</v>
      </c>
      <c r="N376" s="94">
        <f>+'CO2'!N376+'abs CO2'!N376+'CH4'!N376*PCG!$C$5+N2O!N376*PCG!$C$6+HFC!N376+PFC!N376+'SF6'!N376</f>
        <v>0</v>
      </c>
      <c r="O376" s="94">
        <f>+'CO2'!O376+'abs CO2'!O376+'CH4'!O376*PCG!$C$5+N2O!O376*PCG!$C$6+HFC!O376+PFC!O376+'SF6'!O376</f>
        <v>0</v>
      </c>
      <c r="P376" s="94">
        <f>+'CO2'!P376+'abs CO2'!P376+'CH4'!P376*PCG!$C$5+N2O!P376*PCG!$C$6+HFC!P376+PFC!P376+'SF6'!P376</f>
        <v>0</v>
      </c>
      <c r="Q376" s="94">
        <f>+'CO2'!Q376+'abs CO2'!Q376+'CH4'!Q376*PCG!$C$5+N2O!Q376*PCG!$C$6+HFC!Q376+PFC!Q376+'SF6'!Q376</f>
        <v>0</v>
      </c>
      <c r="R376" s="94">
        <f>+'CO2'!R376+'abs CO2'!R376+'CH4'!R376*PCG!$C$5+N2O!R376*PCG!$C$6+HFC!R376+PFC!R376+'SF6'!R376</f>
        <v>0</v>
      </c>
      <c r="S376" s="94">
        <f>+'CO2'!S376+'abs CO2'!S376+'CH4'!S376*PCG!$C$5+N2O!S376*PCG!$C$6+HFC!S376+PFC!S376+'SF6'!S376</f>
        <v>0</v>
      </c>
      <c r="T376" s="94">
        <f>+'CO2'!T376+'abs CO2'!T376+'CH4'!T376*PCG!$C$5+N2O!T376*PCG!$C$6+HFC!T376+PFC!T376+'SF6'!T376</f>
        <v>0</v>
      </c>
      <c r="U376" s="94">
        <f>+'CO2'!U376+'abs CO2'!U376+'CH4'!U376*PCG!$C$5+N2O!U376*PCG!$C$6+HFC!U376+PFC!U376+'SF6'!U376</f>
        <v>0</v>
      </c>
      <c r="V376" s="94">
        <f>+'CO2'!V376+'abs CO2'!V376+'CH4'!V376*PCG!$C$5+N2O!V376*PCG!$C$6+HFC!V376+PFC!V376+'SF6'!V376</f>
        <v>0</v>
      </c>
      <c r="W376" s="94">
        <f>+'CO2'!W376+'abs CO2'!W376+'CH4'!W376*PCG!$C$5+N2O!W376*PCG!$C$6+HFC!W376+PFC!W376+'SF6'!W376</f>
        <v>0</v>
      </c>
      <c r="X376" s="94">
        <f>+'CO2'!X376+'abs CO2'!X376+'CH4'!X376*PCG!$C$5+N2O!X376*PCG!$C$6+HFC!X376+PFC!X376+'SF6'!X376</f>
        <v>0</v>
      </c>
      <c r="Y376" s="94">
        <f>+'CO2'!Y376+'abs CO2'!Y376+'CH4'!Y376*PCG!$C$5+N2O!Y376*PCG!$C$6+HFC!Y376+PFC!Y376+'SF6'!Y376</f>
        <v>0</v>
      </c>
      <c r="Z376" s="94">
        <f>+'CO2'!Z376+'abs CO2'!Z376+'CH4'!Z376*PCG!$C$5+N2O!Z376*PCG!$C$6+HFC!Z376+PFC!Z376+'SF6'!Z376</f>
        <v>0</v>
      </c>
      <c r="AA376" s="94">
        <f>+'CO2'!AA376+'abs CO2'!AA376+'CH4'!AA376*PCG!$C$5+N2O!AA376*PCG!$C$6+HFC!AA376+PFC!AA376+'SF6'!AA376</f>
        <v>0</v>
      </c>
      <c r="AB376" s="94">
        <f>+'CO2'!AB376+'abs CO2'!AB376+'CH4'!AB376*PCG!$C$5+N2O!AB376*PCG!$C$6+HFC!AB376+PFC!AB376+'SF6'!AB376</f>
        <v>0</v>
      </c>
      <c r="AC376" s="94">
        <f>+'CO2'!AC376+'abs CO2'!AC376+'CH4'!AC376*PCG!$C$5+N2O!AC376*PCG!$C$6+HFC!AC376+PFC!AC376+'SF6'!AC376</f>
        <v>0</v>
      </c>
      <c r="AD376" s="94">
        <f>+'CO2'!AD376+'abs CO2'!AD376+'CH4'!AD376*PCG!$C$5+N2O!AD376*PCG!$C$6+HFC!AD376+PFC!AD376+'SF6'!AD376</f>
        <v>0</v>
      </c>
      <c r="AE376" s="94">
        <f>+'CO2'!AE376+'abs CO2'!AE376+'CH4'!AE376*PCG!$C$5+N2O!AE376*PCG!$C$6+HFC!AE376+PFC!AE376+'SF6'!AE376</f>
        <v>0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25.859989217832378</v>
      </c>
      <c r="D383" s="33">
        <f t="shared" si="94"/>
        <v>28.279719247652956</v>
      </c>
      <c r="E383" s="33">
        <f t="shared" si="94"/>
        <v>30.703504529344936</v>
      </c>
      <c r="F383" s="33">
        <f t="shared" si="94"/>
        <v>33.117460552874014</v>
      </c>
      <c r="G383" s="33">
        <f t="shared" si="94"/>
        <v>35.538005835402416</v>
      </c>
      <c r="H383" s="33">
        <f t="shared" si="94"/>
        <v>37.984693834917294</v>
      </c>
      <c r="I383" s="33">
        <f t="shared" si="94"/>
        <v>40.378793832443947</v>
      </c>
      <c r="J383" s="33">
        <f t="shared" si="94"/>
        <v>42.794897248414777</v>
      </c>
      <c r="K383" s="33">
        <f t="shared" si="94"/>
        <v>45.211685644753501</v>
      </c>
      <c r="L383" s="33">
        <f t="shared" si="94"/>
        <v>47.632894895982098</v>
      </c>
      <c r="M383" s="33">
        <f t="shared" si="94"/>
        <v>50.056860878016536</v>
      </c>
      <c r="N383" s="33">
        <f t="shared" si="94"/>
        <v>52.471812854595903</v>
      </c>
      <c r="O383" s="33">
        <f t="shared" si="94"/>
        <v>64.466320992147558</v>
      </c>
      <c r="P383" s="33">
        <f t="shared" si="94"/>
        <v>67.514423650282168</v>
      </c>
      <c r="Q383" s="33">
        <f t="shared" si="94"/>
        <v>70.539482758106359</v>
      </c>
      <c r="R383" s="33">
        <f t="shared" si="94"/>
        <v>73.588506423330557</v>
      </c>
      <c r="S383" s="33">
        <f t="shared" si="94"/>
        <v>76.613621197954771</v>
      </c>
      <c r="T383" s="33">
        <f t="shared" si="94"/>
        <v>79.650091999778965</v>
      </c>
      <c r="U383" s="33">
        <f t="shared" si="94"/>
        <v>68.521828370725416</v>
      </c>
      <c r="V383" s="33">
        <f t="shared" si="94"/>
        <v>70.347855255059926</v>
      </c>
      <c r="W383" s="33">
        <f t="shared" si="94"/>
        <v>69.751892259743883</v>
      </c>
      <c r="X383" s="33">
        <f t="shared" si="94"/>
        <v>69.161812584936413</v>
      </c>
      <c r="Y383" s="33">
        <f t="shared" si="94"/>
        <v>68.619680631492869</v>
      </c>
      <c r="Z383" s="33">
        <f t="shared" si="94"/>
        <v>67.950340960096497</v>
      </c>
      <c r="AA383" s="33">
        <f t="shared" si="94"/>
        <v>57.029710059958767</v>
      </c>
      <c r="AB383" s="33">
        <f t="shared" si="94"/>
        <v>55.036445796235327</v>
      </c>
      <c r="AC383" s="33">
        <f t="shared" si="94"/>
        <v>53.090258945271863</v>
      </c>
      <c r="AD383" s="33">
        <f t="shared" si="94"/>
        <v>51.093198205788418</v>
      </c>
      <c r="AE383" s="33">
        <f t="shared" si="94"/>
        <v>49.121877794624936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5.1688702609491606E-3</v>
      </c>
      <c r="D384" s="94">
        <f>+'CO2'!D384+'abs CO2'!D384+'CH4'!D384*PCG!$C$5+N2O!D384*PCG!$C$6+HFC!D384+PFC!D384+'SF6'!D384</f>
        <v>5.6311269509527421E-3</v>
      </c>
      <c r="E384" s="94">
        <f>+'CO2'!E384+'abs CO2'!E384+'CH4'!E384*PCG!$C$5+N2O!E384*PCG!$C$6+HFC!E384+PFC!E384+'SF6'!E384</f>
        <v>1.0148635512351397E-2</v>
      </c>
      <c r="F384" s="94">
        <f>+'CO2'!F384+'abs CO2'!F384+'CH4'!F384*PCG!$C$5+N2O!F384*PCG!$C$6+HFC!F384+PFC!F384+'SF6'!F384</f>
        <v>4.8368859108556756E-3</v>
      </c>
      <c r="G384" s="94">
        <f>+'CO2'!G384+'abs CO2'!G384+'CH4'!G384*PCG!$C$5+N2O!G384*PCG!$C$6+HFC!G384+PFC!G384+'SF6'!G384</f>
        <v>6.1143953086837607E-3</v>
      </c>
      <c r="H384" s="94">
        <f>+'CO2'!H384+'abs CO2'!H384+'CH4'!H384*PCG!$C$5+N2O!H384*PCG!$C$6+HFC!H384+PFC!H384+'SF6'!H384</f>
        <v>3.3534621692987224E-2</v>
      </c>
      <c r="I384" s="94">
        <f>+'CO2'!I384+'abs CO2'!I384+'CH4'!I384*PCG!$C$5+N2O!I384*PCG!$C$6+HFC!I384+PFC!I384+'SF6'!I384</f>
        <v>8.3668460890648586E-3</v>
      </c>
      <c r="J384" s="94">
        <f>+'CO2'!J384+'abs CO2'!J384+'CH4'!J384*PCG!$C$5+N2O!J384*PCG!$C$6+HFC!J384+PFC!J384+'SF6'!J384</f>
        <v>5.2024889293130561E-3</v>
      </c>
      <c r="K384" s="94">
        <f>+'CO2'!K384+'abs CO2'!K384+'CH4'!K384*PCG!$C$5+N2O!K384*PCG!$C$6+HFC!K384+PFC!K384+'SF6'!K384</f>
        <v>2.7231121374756543E-3</v>
      </c>
      <c r="L384" s="94">
        <f>+'CO2'!L384+'abs CO2'!L384+'CH4'!L384*PCG!$C$5+N2O!L384*PCG!$C$6+HFC!L384+PFC!L384+'SF6'!L384</f>
        <v>4.664590235490703E-3</v>
      </c>
      <c r="M384" s="94">
        <f>+'CO2'!M384+'abs CO2'!M384+'CH4'!M384*PCG!$C$5+N2O!M384*PCG!$C$6+HFC!M384+PFC!M384+'SF6'!M384</f>
        <v>9.3627991393453076E-3</v>
      </c>
      <c r="N384" s="94">
        <f>+'CO2'!N384+'abs CO2'!N384+'CH4'!N384*PCG!$C$5+N2O!N384*PCG!$C$6+HFC!N384+PFC!N384+'SF6'!N384</f>
        <v>5.0470025881300309E-3</v>
      </c>
      <c r="O384" s="94">
        <f>+'CO2'!O384+'abs CO2'!O384+'CH4'!O384*PCG!$C$5+N2O!O384*PCG!$C$6+HFC!O384+PFC!O384+'SF6'!O384</f>
        <v>5.7361852895899193E-3</v>
      </c>
      <c r="P384" s="94">
        <f>+'CO2'!P384+'abs CO2'!P384+'CH4'!P384*PCG!$C$5+N2O!P384*PCG!$C$6+HFC!P384+PFC!P384+'SF6'!P384</f>
        <v>1.6115538600000003E-2</v>
      </c>
      <c r="Q384" s="94">
        <f>+'CO2'!Q384+'abs CO2'!Q384+'CH4'!Q384*PCG!$C$5+N2O!Q384*PCG!$C$6+HFC!Q384+PFC!Q384+'SF6'!Q384</f>
        <v>3.4513416000000008E-3</v>
      </c>
      <c r="R384" s="94">
        <f>+'CO2'!R384+'abs CO2'!R384+'CH4'!R384*PCG!$C$5+N2O!R384*PCG!$C$6+HFC!R384+PFC!R384+'SF6'!R384</f>
        <v>1.4751702000000004E-2</v>
      </c>
      <c r="S384" s="94">
        <f>+'CO2'!S384+'abs CO2'!S384+'CH4'!S384*PCG!$C$5+N2O!S384*PCG!$C$6+HFC!S384+PFC!S384+'SF6'!S384</f>
        <v>2.1431718E-3</v>
      </c>
      <c r="T384" s="94">
        <f>+'CO2'!T384+'abs CO2'!T384+'CH4'!T384*PCG!$C$5+N2O!T384*PCG!$C$6+HFC!T384+PFC!T384+'SF6'!T384</f>
        <v>8.9066880000000011E-4</v>
      </c>
      <c r="U384" s="94">
        <f>+'CO2'!U384+'abs CO2'!U384+'CH4'!U384*PCG!$C$5+N2O!U384*PCG!$C$6+HFC!U384+PFC!U384+'SF6'!U384</f>
        <v>6.4684821599999987E-3</v>
      </c>
      <c r="V384" s="94">
        <f>+'CO2'!V384+'abs CO2'!V384+'CH4'!V384*PCG!$C$5+N2O!V384*PCG!$C$6+HFC!V384+PFC!V384+'SF6'!V384</f>
        <v>9.8530236E-3</v>
      </c>
      <c r="W384" s="94">
        <f>+'CO2'!W384+'abs CO2'!W384+'CH4'!W384*PCG!$C$5+N2O!W384*PCG!$C$6+HFC!W384+PFC!W384+'SF6'!W384</f>
        <v>1.0515458520000001E-2</v>
      </c>
      <c r="X384" s="94">
        <f>+'CO2'!X384+'abs CO2'!X384+'CH4'!X384*PCG!$C$5+N2O!X384*PCG!$C$6+HFC!X384+PFC!X384+'SF6'!X384</f>
        <v>1.7813376000000002E-2</v>
      </c>
      <c r="Y384" s="94">
        <f>+'CO2'!Y384+'abs CO2'!Y384+'CH4'!Y384*PCG!$C$5+N2O!Y384*PCG!$C$6+HFC!Y384+PFC!Y384+'SF6'!Y384</f>
        <v>7.1865838799999998E-2</v>
      </c>
      <c r="Z384" s="94">
        <f>+'CO2'!Z384+'abs CO2'!Z384+'CH4'!Z384*PCG!$C$5+N2O!Z384*PCG!$C$6+HFC!Z384+PFC!Z384+'SF6'!Z384</f>
        <v>5.4553464000000008E-3</v>
      </c>
      <c r="AA384" s="94">
        <f>+'CO2'!AA384+'abs CO2'!AA384+'CH4'!AA384*PCG!$C$5+N2O!AA384*PCG!$C$6+HFC!AA384+PFC!AA384+'SF6'!AA384</f>
        <v>2.4148257840000006E-2</v>
      </c>
      <c r="AB384" s="94">
        <f>+'CO2'!AB384+'abs CO2'!AB384+'CH4'!AB384*PCG!$C$5+N2O!AB384*PCG!$C$6+HFC!AB384+PFC!AB384+'SF6'!AB384</f>
        <v>2.5439727600000007E-3</v>
      </c>
      <c r="AC384" s="94">
        <f>+'CO2'!AC384+'abs CO2'!AC384+'CH4'!AC384*PCG!$C$5+N2O!AC384*PCG!$C$6+HFC!AC384+PFC!AC384+'SF6'!AC384</f>
        <v>2.8017100439999998E-2</v>
      </c>
      <c r="AD384" s="94">
        <f>+'CO2'!AD384+'abs CO2'!AD384+'CH4'!AD384*PCG!$C$5+N2O!AD384*PCG!$C$6+HFC!AD384+PFC!AD384+'SF6'!AD384</f>
        <v>2.6163396000000003E-3</v>
      </c>
      <c r="AE384" s="94">
        <f>+'CO2'!AE384+'abs CO2'!AE384+'CH4'!AE384*PCG!$C$5+N2O!AE384*PCG!$C$6+HFC!AE384+PFC!AE384+'SF6'!AE384</f>
        <v>2.9559070799999999E-3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25.85482034757143</v>
      </c>
      <c r="D385" s="33">
        <f t="shared" si="95"/>
        <v>28.274088120702004</v>
      </c>
      <c r="E385" s="33">
        <f t="shared" si="95"/>
        <v>30.693355893832585</v>
      </c>
      <c r="F385" s="33">
        <f t="shared" si="95"/>
        <v>33.11262366696316</v>
      </c>
      <c r="G385" s="33">
        <f t="shared" si="95"/>
        <v>35.53189144009373</v>
      </c>
      <c r="H385" s="33">
        <f t="shared" si="95"/>
        <v>37.951159213224308</v>
      </c>
      <c r="I385" s="33">
        <f t="shared" si="95"/>
        <v>40.370426986354879</v>
      </c>
      <c r="J385" s="33">
        <f t="shared" si="95"/>
        <v>42.789694759485464</v>
      </c>
      <c r="K385" s="33">
        <f t="shared" si="95"/>
        <v>45.208962532616027</v>
      </c>
      <c r="L385" s="33">
        <f t="shared" si="95"/>
        <v>47.628230305746605</v>
      </c>
      <c r="M385" s="33">
        <f t="shared" si="95"/>
        <v>50.04749807887719</v>
      </c>
      <c r="N385" s="33">
        <f t="shared" si="95"/>
        <v>52.466765852007775</v>
      </c>
      <c r="O385" s="33">
        <f t="shared" si="95"/>
        <v>64.460584806857966</v>
      </c>
      <c r="P385" s="33">
        <f t="shared" si="95"/>
        <v>67.498308111682164</v>
      </c>
      <c r="Q385" s="33">
        <f t="shared" si="95"/>
        <v>70.536031416506361</v>
      </c>
      <c r="R385" s="33">
        <f t="shared" si="95"/>
        <v>73.573754721330559</v>
      </c>
      <c r="S385" s="33">
        <f t="shared" si="95"/>
        <v>76.611478026154771</v>
      </c>
      <c r="T385" s="33">
        <f t="shared" si="95"/>
        <v>79.649201330978968</v>
      </c>
      <c r="U385" s="33">
        <f t="shared" si="95"/>
        <v>68.515359888565413</v>
      </c>
      <c r="V385" s="33">
        <f t="shared" si="95"/>
        <v>70.338002231459924</v>
      </c>
      <c r="W385" s="33">
        <f t="shared" si="95"/>
        <v>69.741376801223879</v>
      </c>
      <c r="X385" s="33">
        <f t="shared" si="95"/>
        <v>69.143999208936407</v>
      </c>
      <c r="Y385" s="33">
        <f t="shared" si="95"/>
        <v>68.547814792692876</v>
      </c>
      <c r="Z385" s="33">
        <f t="shared" si="95"/>
        <v>67.944885613696499</v>
      </c>
      <c r="AA385" s="33">
        <f t="shared" si="95"/>
        <v>57.00556180211877</v>
      </c>
      <c r="AB385" s="33">
        <f t="shared" si="95"/>
        <v>55.033901823475325</v>
      </c>
      <c r="AC385" s="33">
        <f t="shared" si="95"/>
        <v>53.06224184483186</v>
      </c>
      <c r="AD385" s="33">
        <f t="shared" si="95"/>
        <v>51.090581866188415</v>
      </c>
      <c r="AE385" s="33">
        <f t="shared" si="95"/>
        <v>49.118921887544936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7.1270042643416387</v>
      </c>
      <c r="D386" s="94">
        <f>+'CO2'!D386+'abs CO2'!D386+'CH4'!D386*PCG!$C$5+N2O!D386*PCG!$C$6+HFC!D386+PFC!D386+'SF6'!D386</f>
        <v>7.3995703395876529</v>
      </c>
      <c r="E386" s="94">
        <f>+'CO2'!E386+'abs CO2'!E386+'CH4'!E386*PCG!$C$5+N2O!E386*PCG!$C$6+HFC!E386+PFC!E386+'SF6'!E386</f>
        <v>7.6721364148336679</v>
      </c>
      <c r="F386" s="94">
        <f>+'CO2'!F386+'abs CO2'!F386+'CH4'!F386*PCG!$C$5+N2O!F386*PCG!$C$6+HFC!F386+PFC!F386+'SF6'!F386</f>
        <v>7.9447024900796821</v>
      </c>
      <c r="G386" s="94">
        <f>+'CO2'!G386+'abs CO2'!G386+'CH4'!G386*PCG!$C$5+N2O!G386*PCG!$C$6+HFC!G386+PFC!G386+'SF6'!G386</f>
        <v>8.2172685653256963</v>
      </c>
      <c r="H386" s="94">
        <f>+'CO2'!H386+'abs CO2'!H386+'CH4'!H386*PCG!$C$5+N2O!H386*PCG!$C$6+HFC!H386+PFC!H386+'SF6'!H386</f>
        <v>8.4898346405717113</v>
      </c>
      <c r="I386" s="94">
        <f>+'CO2'!I386+'abs CO2'!I386+'CH4'!I386*PCG!$C$5+N2O!I386*PCG!$C$6+HFC!I386+PFC!I386+'SF6'!I386</f>
        <v>8.7624007158177246</v>
      </c>
      <c r="J386" s="94">
        <f>+'CO2'!J386+'abs CO2'!J386+'CH4'!J386*PCG!$C$5+N2O!J386*PCG!$C$6+HFC!J386+PFC!J386+'SF6'!J386</f>
        <v>9.0349667910637397</v>
      </c>
      <c r="K386" s="94">
        <f>+'CO2'!K386+'abs CO2'!K386+'CH4'!K386*PCG!$C$5+N2O!K386*PCG!$C$6+HFC!K386+PFC!K386+'SF6'!K386</f>
        <v>9.3075328663097547</v>
      </c>
      <c r="L386" s="94">
        <f>+'CO2'!L386+'abs CO2'!L386+'CH4'!L386*PCG!$C$5+N2O!L386*PCG!$C$6+HFC!L386+PFC!L386+'SF6'!L386</f>
        <v>9.580098941555768</v>
      </c>
      <c r="M386" s="94">
        <f>+'CO2'!M386+'abs CO2'!M386+'CH4'!M386*PCG!$C$5+N2O!M386*PCG!$C$6+HFC!M386+PFC!M386+'SF6'!M386</f>
        <v>9.8526650168017831</v>
      </c>
      <c r="N386" s="94">
        <f>+'CO2'!N386+'abs CO2'!N386+'CH4'!N386*PCG!$C$5+N2O!N386*PCG!$C$6+HFC!N386+PFC!N386+'SF6'!N386</f>
        <v>10.125231092047798</v>
      </c>
      <c r="O386" s="94">
        <f>+'CO2'!O386+'abs CO2'!O386+'CH4'!O386*PCG!$C$5+N2O!O386*PCG!$C$6+HFC!O386+PFC!O386+'SF6'!O386</f>
        <v>16.703969230086155</v>
      </c>
      <c r="P386" s="94">
        <f>+'CO2'!P386+'abs CO2'!P386+'CH4'!P386*PCG!$C$5+N2O!P386*PCG!$C$6+HFC!P386+PFC!P386+'SF6'!P386</f>
        <v>17.14274056354413</v>
      </c>
      <c r="Q386" s="94">
        <f>+'CO2'!Q386+'abs CO2'!Q386+'CH4'!Q386*PCG!$C$5+N2O!Q386*PCG!$C$6+HFC!Q386+PFC!Q386+'SF6'!Q386</f>
        <v>17.581511897002105</v>
      </c>
      <c r="R386" s="94">
        <f>+'CO2'!R386+'abs CO2'!R386+'CH4'!R386*PCG!$C$5+N2O!R386*PCG!$C$6+HFC!R386+PFC!R386+'SF6'!R386</f>
        <v>18.02028323046008</v>
      </c>
      <c r="S386" s="94">
        <f>+'CO2'!S386+'abs CO2'!S386+'CH4'!S386*PCG!$C$5+N2O!S386*PCG!$C$6+HFC!S386+PFC!S386+'SF6'!S386</f>
        <v>18.459054563918055</v>
      </c>
      <c r="T386" s="94">
        <f>+'CO2'!T386+'abs CO2'!T386+'CH4'!T386*PCG!$C$5+N2O!T386*PCG!$C$6+HFC!T386+PFC!T386+'SF6'!T386</f>
        <v>18.89782589737603</v>
      </c>
      <c r="U386" s="94">
        <f>+'CO2'!U386+'abs CO2'!U386+'CH4'!U386*PCG!$C$5+N2O!U386*PCG!$C$6+HFC!U386+PFC!U386+'SF6'!U386</f>
        <v>13.963510564459082</v>
      </c>
      <c r="V386" s="94">
        <f>+'CO2'!V386+'abs CO2'!V386+'CH4'!V386*PCG!$C$5+N2O!V386*PCG!$C$6+HFC!V386+PFC!V386+'SF6'!V386</f>
        <v>14.226781724533867</v>
      </c>
      <c r="W386" s="94">
        <f>+'CO2'!W386+'abs CO2'!W386+'CH4'!W386*PCG!$C$5+N2O!W386*PCG!$C$6+HFC!W386+PFC!W386+'SF6'!W386</f>
        <v>14.217486809362637</v>
      </c>
      <c r="X386" s="94">
        <f>+'CO2'!X386+'abs CO2'!X386+'CH4'!X386*PCG!$C$5+N2O!X386*PCG!$C$6+HFC!X386+PFC!X386+'SF6'!X386</f>
        <v>14.207439732139976</v>
      </c>
      <c r="Y386" s="94">
        <f>+'CO2'!Y386+'abs CO2'!Y386+'CH4'!Y386*PCG!$C$5+N2O!Y386*PCG!$C$6+HFC!Y386+PFC!Y386+'SF6'!Y386</f>
        <v>14.19858583096129</v>
      </c>
      <c r="Z386" s="94">
        <f>+'CO2'!Z386+'abs CO2'!Z386+'CH4'!Z386*PCG!$C$5+N2O!Z386*PCG!$C$6+HFC!Z386+PFC!Z386+'SF6'!Z386</f>
        <v>14.182987167029729</v>
      </c>
      <c r="AA386" s="94">
        <f>+'CO2'!AA386+'abs CO2'!AA386+'CH4'!AA386*PCG!$C$5+N2O!AA386*PCG!$C$6+HFC!AA386+PFC!AA386+'SF6'!AA386</f>
        <v>14.795629624060945</v>
      </c>
      <c r="AB386" s="94">
        <f>+'CO2'!AB386+'abs CO2'!AB386+'CH4'!AB386*PCG!$C$5+N2O!AB386*PCG!$C$6+HFC!AB386+PFC!AB386+'SF6'!AB386</f>
        <v>14.722551191329812</v>
      </c>
      <c r="AC386" s="94">
        <f>+'CO2'!AC386+'abs CO2'!AC386+'CH4'!AC386*PCG!$C$5+N2O!AC386*PCG!$C$6+HFC!AC386+PFC!AC386+'SF6'!AC386</f>
        <v>14.64947275859868</v>
      </c>
      <c r="AD386" s="94">
        <f>+'CO2'!AD386+'abs CO2'!AD386+'CH4'!AD386*PCG!$C$5+N2O!AD386*PCG!$C$6+HFC!AD386+PFC!AD386+'SF6'!AD386</f>
        <v>14.576394325867547</v>
      </c>
      <c r="AE386" s="94">
        <f>+'CO2'!AE386+'abs CO2'!AE386+'CH4'!AE386*PCG!$C$5+N2O!AE386*PCG!$C$6+HFC!AE386+PFC!AE386+'SF6'!AE386</f>
        <v>14.503315893136413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18.653753683513383</v>
      </c>
      <c r="D387" s="94">
        <f>+'CO2'!D387+'abs CO2'!D387+'CH4'!D387*PCG!$C$5+N2O!D387*PCG!$C$6+HFC!D387+PFC!D387+'SF6'!D387</f>
        <v>20.726392981681538</v>
      </c>
      <c r="E387" s="94">
        <f>+'CO2'!E387+'abs CO2'!E387+'CH4'!E387*PCG!$C$5+N2O!E387*PCG!$C$6+HFC!E387+PFC!E387+'SF6'!E387</f>
        <v>22.799032279849694</v>
      </c>
      <c r="F387" s="94">
        <f>+'CO2'!F387+'abs CO2'!F387+'CH4'!F387*PCG!$C$5+N2O!F387*PCG!$C$6+HFC!F387+PFC!F387+'SF6'!F387</f>
        <v>24.871671578017846</v>
      </c>
      <c r="G387" s="94">
        <f>+'CO2'!G387+'abs CO2'!G387+'CH4'!G387*PCG!$C$5+N2O!G387*PCG!$C$6+HFC!G387+PFC!G387+'SF6'!G387</f>
        <v>26.944310876185995</v>
      </c>
      <c r="H387" s="94">
        <f>+'CO2'!H387+'abs CO2'!H387+'CH4'!H387*PCG!$C$5+N2O!H387*PCG!$C$6+HFC!H387+PFC!H387+'SF6'!H387</f>
        <v>29.016950174354157</v>
      </c>
      <c r="I387" s="94">
        <f>+'CO2'!I387+'abs CO2'!I387+'CH4'!I387*PCG!$C$5+N2O!I387*PCG!$C$6+HFC!I387+PFC!I387+'SF6'!I387</f>
        <v>31.089589472522299</v>
      </c>
      <c r="J387" s="94">
        <f>+'CO2'!J387+'abs CO2'!J387+'CH4'!J387*PCG!$C$5+N2O!J387*PCG!$C$6+HFC!J387+PFC!J387+'SF6'!J387</f>
        <v>33.162228770690461</v>
      </c>
      <c r="K387" s="94">
        <f>+'CO2'!K387+'abs CO2'!K387+'CH4'!K387*PCG!$C$5+N2O!K387*PCG!$C$6+HFC!K387+PFC!K387+'SF6'!K387</f>
        <v>35.234868068858603</v>
      </c>
      <c r="L387" s="94">
        <f>+'CO2'!L387+'abs CO2'!L387+'CH4'!L387*PCG!$C$5+N2O!L387*PCG!$C$6+HFC!L387+PFC!L387+'SF6'!L387</f>
        <v>37.307507367026759</v>
      </c>
      <c r="M387" s="94">
        <f>+'CO2'!M387+'abs CO2'!M387+'CH4'!M387*PCG!$C$5+N2O!M387*PCG!$C$6+HFC!M387+PFC!M387+'SF6'!M387</f>
        <v>39.380146665194921</v>
      </c>
      <c r="N387" s="94">
        <f>+'CO2'!N387+'abs CO2'!N387+'CH4'!N387*PCG!$C$5+N2O!N387*PCG!$C$6+HFC!N387+PFC!N387+'SF6'!N387</f>
        <v>41.452785963363084</v>
      </c>
      <c r="O387" s="94">
        <f>+'CO2'!O387+'abs CO2'!O387+'CH4'!O387*PCG!$C$5+N2O!O387*PCG!$C$6+HFC!O387+PFC!O387+'SF6'!O387</f>
        <v>46.693570212657555</v>
      </c>
      <c r="P387" s="94">
        <f>+'CO2'!P387+'abs CO2'!P387+'CH4'!P387*PCG!$C$5+N2O!P387*PCG!$C$6+HFC!P387+PFC!P387+'SF6'!P387</f>
        <v>49.118225616506393</v>
      </c>
      <c r="Q387" s="94">
        <f>+'CO2'!Q387+'abs CO2'!Q387+'CH4'!Q387*PCG!$C$5+N2O!Q387*PCG!$C$6+HFC!Q387+PFC!Q387+'SF6'!Q387</f>
        <v>51.542881020355246</v>
      </c>
      <c r="R387" s="94">
        <f>+'CO2'!R387+'abs CO2'!R387+'CH4'!R387*PCG!$C$5+N2O!R387*PCG!$C$6+HFC!R387+PFC!R387+'SF6'!R387</f>
        <v>53.967536424204113</v>
      </c>
      <c r="S387" s="94">
        <f>+'CO2'!S387+'abs CO2'!S387+'CH4'!S387*PCG!$C$5+N2O!S387*PCG!$C$6+HFC!S387+PFC!S387+'SF6'!S387</f>
        <v>56.392191828052972</v>
      </c>
      <c r="T387" s="94">
        <f>+'CO2'!T387+'abs CO2'!T387+'CH4'!T387*PCG!$C$5+N2O!T387*PCG!$C$6+HFC!T387+PFC!T387+'SF6'!T387</f>
        <v>58.816847231901832</v>
      </c>
      <c r="U387" s="94">
        <f>+'CO2'!U387+'abs CO2'!U387+'CH4'!U387*PCG!$C$5+N2O!U387*PCG!$C$6+HFC!U387+PFC!U387+'SF6'!U387</f>
        <v>52.512743181894791</v>
      </c>
      <c r="V387" s="94">
        <f>+'CO2'!V387+'abs CO2'!V387+'CH4'!V387*PCG!$C$5+N2O!V387*PCG!$C$6+HFC!V387+PFC!V387+'SF6'!V387</f>
        <v>53.967536424204113</v>
      </c>
      <c r="W387" s="94">
        <f>+'CO2'!W387+'abs CO2'!W387+'CH4'!W387*PCG!$C$5+N2O!W387*PCG!$C$6+HFC!W387+PFC!W387+'SF6'!W387</f>
        <v>53.349690368345286</v>
      </c>
      <c r="X387" s="94">
        <f>+'CO2'!X387+'abs CO2'!X387+'CH4'!X387*PCG!$C$5+N2O!X387*PCG!$C$6+HFC!X387+PFC!X387+'SF6'!X387</f>
        <v>52.731844312486437</v>
      </c>
      <c r="Y387" s="94">
        <f>+'CO2'!Y387+'abs CO2'!Y387+'CH4'!Y387*PCG!$C$5+N2O!Y387*PCG!$C$6+HFC!Y387+PFC!Y387+'SF6'!Y387</f>
        <v>52.113998256627589</v>
      </c>
      <c r="Z387" s="94">
        <f>+'CO2'!Z387+'abs CO2'!Z387+'CH4'!Z387*PCG!$C$5+N2O!Z387*PCG!$C$6+HFC!Z387+PFC!Z387+'SF6'!Z387</f>
        <v>51.496152200768762</v>
      </c>
      <c r="AA387" s="94">
        <f>+'CO2'!AA387+'abs CO2'!AA387+'CH4'!AA387*PCG!$C$5+N2O!AA387*PCG!$C$6+HFC!AA387+PFC!AA387+'SF6'!AA387</f>
        <v>40.018248331876222</v>
      </c>
      <c r="AB387" s="94">
        <f>+'CO2'!AB387+'abs CO2'!AB387+'CH4'!AB387*PCG!$C$5+N2O!AB387*PCG!$C$6+HFC!AB387+PFC!AB387+'SF6'!AB387</f>
        <v>38.193729185680318</v>
      </c>
      <c r="AC387" s="94">
        <f>+'CO2'!AC387+'abs CO2'!AC387+'CH4'!AC387*PCG!$C$5+N2O!AC387*PCG!$C$6+HFC!AC387+PFC!AC387+'SF6'!AC387</f>
        <v>36.369210039484393</v>
      </c>
      <c r="AD387" s="94">
        <f>+'CO2'!AD387+'abs CO2'!AD387+'CH4'!AD387*PCG!$C$5+N2O!AD387*PCG!$C$6+HFC!AD387+PFC!AD387+'SF6'!AD387</f>
        <v>34.54469089328849</v>
      </c>
      <c r="AE387" s="94">
        <f>+'CO2'!AE387+'abs CO2'!AE387+'CH4'!AE387*PCG!$C$5+N2O!AE387*PCG!$C$6+HFC!AE387+PFC!AE387+'SF6'!AE387</f>
        <v>32.720171747092557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7.4062399716407656E-2</v>
      </c>
      <c r="D388" s="94">
        <f>+'CO2'!D388+'abs CO2'!D388+'CH4'!D388*PCG!$C$5+N2O!D388*PCG!$C$6+HFC!D388+PFC!D388+'SF6'!D388</f>
        <v>0.14812479943281531</v>
      </c>
      <c r="E388" s="94">
        <f>+'CO2'!E388+'abs CO2'!E388+'CH4'!E388*PCG!$C$5+N2O!E388*PCG!$C$6+HFC!E388+PFC!E388+'SF6'!E388</f>
        <v>0.22218719914922297</v>
      </c>
      <c r="F388" s="94">
        <f>+'CO2'!F388+'abs CO2'!F388+'CH4'!F388*PCG!$C$5+N2O!F388*PCG!$C$6+HFC!F388+PFC!F388+'SF6'!F388</f>
        <v>0.29624959886563063</v>
      </c>
      <c r="G388" s="94">
        <f>+'CO2'!G388+'abs CO2'!G388+'CH4'!G388*PCG!$C$5+N2O!G388*PCG!$C$6+HFC!G388+PFC!G388+'SF6'!G388</f>
        <v>0.37031199858203834</v>
      </c>
      <c r="H388" s="94">
        <f>+'CO2'!H388+'abs CO2'!H388+'CH4'!H388*PCG!$C$5+N2O!H388*PCG!$C$6+HFC!H388+PFC!H388+'SF6'!H388</f>
        <v>0.44437439829844594</v>
      </c>
      <c r="I388" s="94">
        <f>+'CO2'!I388+'abs CO2'!I388+'CH4'!I388*PCG!$C$5+N2O!I388*PCG!$C$6+HFC!I388+PFC!I388+'SF6'!I388</f>
        <v>0.51843679801485343</v>
      </c>
      <c r="J388" s="94">
        <f>+'CO2'!J388+'abs CO2'!J388+'CH4'!J388*PCG!$C$5+N2O!J388*PCG!$C$6+HFC!J388+PFC!J388+'SF6'!J388</f>
        <v>0.59249919773126125</v>
      </c>
      <c r="K388" s="94">
        <f>+'CO2'!K388+'abs CO2'!K388+'CH4'!K388*PCG!$C$5+N2O!K388*PCG!$C$6+HFC!K388+PFC!K388+'SF6'!K388</f>
        <v>0.66656159744766874</v>
      </c>
      <c r="L388" s="94">
        <f>+'CO2'!L388+'abs CO2'!L388+'CH4'!L388*PCG!$C$5+N2O!L388*PCG!$C$6+HFC!L388+PFC!L388+'SF6'!L388</f>
        <v>0.74062399716407668</v>
      </c>
      <c r="M388" s="94">
        <f>+'CO2'!M388+'abs CO2'!M388+'CH4'!M388*PCG!$C$5+N2O!M388*PCG!$C$6+HFC!M388+PFC!M388+'SF6'!M388</f>
        <v>0.81468639688048416</v>
      </c>
      <c r="N388" s="94">
        <f>+'CO2'!N388+'abs CO2'!N388+'CH4'!N388*PCG!$C$5+N2O!N388*PCG!$C$6+HFC!N388+PFC!N388+'SF6'!N388</f>
        <v>0.88874879659689188</v>
      </c>
      <c r="O388" s="94">
        <f>+'CO2'!O388+'abs CO2'!O388+'CH4'!O388*PCG!$C$5+N2O!O388*PCG!$C$6+HFC!O388+PFC!O388+'SF6'!O388</f>
        <v>1.0630453641142614</v>
      </c>
      <c r="P388" s="94">
        <f>+'CO2'!P388+'abs CO2'!P388+'CH4'!P388*PCG!$C$5+N2O!P388*PCG!$C$6+HFC!P388+PFC!P388+'SF6'!P388</f>
        <v>1.2373419316316312</v>
      </c>
      <c r="Q388" s="94">
        <f>+'CO2'!Q388+'abs CO2'!Q388+'CH4'!Q388*PCG!$C$5+N2O!Q388*PCG!$C$6+HFC!Q388+PFC!Q388+'SF6'!Q388</f>
        <v>1.4116384991490005</v>
      </c>
      <c r="R388" s="94">
        <f>+'CO2'!R388+'abs CO2'!R388+'CH4'!R388*PCG!$C$5+N2O!R388*PCG!$C$6+HFC!R388+PFC!R388+'SF6'!R388</f>
        <v>1.585935066666371</v>
      </c>
      <c r="S388" s="94">
        <f>+'CO2'!S388+'abs CO2'!S388+'CH4'!S388*PCG!$C$5+N2O!S388*PCG!$C$6+HFC!S388+PFC!S388+'SF6'!S388</f>
        <v>1.7602316341837407</v>
      </c>
      <c r="T388" s="94">
        <f>+'CO2'!T388+'abs CO2'!T388+'CH4'!T388*PCG!$C$5+N2O!T388*PCG!$C$6+HFC!T388+PFC!T388+'SF6'!T388</f>
        <v>1.9345282017011087</v>
      </c>
      <c r="U388" s="94">
        <f>+'CO2'!U388+'abs CO2'!U388+'CH4'!U388*PCG!$C$5+N2O!U388*PCG!$C$6+HFC!U388+PFC!U388+'SF6'!U388</f>
        <v>2.0391061422115313</v>
      </c>
      <c r="V388" s="94">
        <f>+'CO2'!V388+'abs CO2'!V388+'CH4'!V388*PCG!$C$5+N2O!V388*PCG!$C$6+HFC!V388+PFC!V388+'SF6'!V388</f>
        <v>2.1436840827219528</v>
      </c>
      <c r="W388" s="94">
        <f>+'CO2'!W388+'abs CO2'!W388+'CH4'!W388*PCG!$C$5+N2O!W388*PCG!$C$6+HFC!W388+PFC!W388+'SF6'!W388</f>
        <v>2.1741996235159662</v>
      </c>
      <c r="X388" s="94">
        <f>+'CO2'!X388+'abs CO2'!X388+'CH4'!X388*PCG!$C$5+N2O!X388*PCG!$C$6+HFC!X388+PFC!X388+'SF6'!X388</f>
        <v>2.2047151643099823</v>
      </c>
      <c r="Y388" s="94">
        <f>+'CO2'!Y388+'abs CO2'!Y388+'CH4'!Y388*PCG!$C$5+N2O!Y388*PCG!$C$6+HFC!Y388+PFC!Y388+'SF6'!Y388</f>
        <v>2.2352307051039961</v>
      </c>
      <c r="Z388" s="94">
        <f>+'CO2'!Z388+'abs CO2'!Z388+'CH4'!Z388*PCG!$C$5+N2O!Z388*PCG!$C$6+HFC!Z388+PFC!Z388+'SF6'!Z388</f>
        <v>2.2657462458980104</v>
      </c>
      <c r="AA388" s="94">
        <f>+'CO2'!AA388+'abs CO2'!AA388+'CH4'!AA388*PCG!$C$5+N2O!AA388*PCG!$C$6+HFC!AA388+PFC!AA388+'SF6'!AA388</f>
        <v>2.1916838461816015</v>
      </c>
      <c r="AB388" s="94">
        <f>+'CO2'!AB388+'abs CO2'!AB388+'CH4'!AB388*PCG!$C$5+N2O!AB388*PCG!$C$6+HFC!AB388+PFC!AB388+'SF6'!AB388</f>
        <v>2.1176214464651948</v>
      </c>
      <c r="AC388" s="94">
        <f>+'CO2'!AC388+'abs CO2'!AC388+'CH4'!AC388*PCG!$C$5+N2O!AC388*PCG!$C$6+HFC!AC388+PFC!AC388+'SF6'!AC388</f>
        <v>2.0435590467487859</v>
      </c>
      <c r="AD388" s="94">
        <f>+'CO2'!AD388+'abs CO2'!AD388+'CH4'!AD388*PCG!$C$5+N2O!AD388*PCG!$C$6+HFC!AD388+PFC!AD388+'SF6'!AD388</f>
        <v>1.9694966470323791</v>
      </c>
      <c r="AE388" s="94">
        <f>+'CO2'!AE388+'abs CO2'!AE388+'CH4'!AE388*PCG!$C$5+N2O!AE388*PCG!$C$6+HFC!AE388+PFC!AE388+'SF6'!AE388</f>
        <v>1.8954342473159715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208.27993417916605</v>
      </c>
      <c r="D391" s="33">
        <f t="shared" si="96"/>
        <v>208.11477675889515</v>
      </c>
      <c r="E391" s="33">
        <f t="shared" si="96"/>
        <v>208.03496490176019</v>
      </c>
      <c r="F391" s="33">
        <f t="shared" si="96"/>
        <v>207.92801938356928</v>
      </c>
      <c r="G391" s="33">
        <f t="shared" si="96"/>
        <v>207.26098020637033</v>
      </c>
      <c r="H391" s="33">
        <f t="shared" si="96"/>
        <v>206.16764273484822</v>
      </c>
      <c r="I391" s="33">
        <f t="shared" si="96"/>
        <v>205.53893001960125</v>
      </c>
      <c r="J391" s="33">
        <f t="shared" si="96"/>
        <v>205.15436127056236</v>
      </c>
      <c r="K391" s="33">
        <f t="shared" si="96"/>
        <v>204.71997930283541</v>
      </c>
      <c r="L391" s="33">
        <f t="shared" si="96"/>
        <v>204.1278622452397</v>
      </c>
      <c r="M391" s="33">
        <f t="shared" si="96"/>
        <v>203.73240494920555</v>
      </c>
      <c r="N391" s="33">
        <f t="shared" si="96"/>
        <v>203.36225759682583</v>
      </c>
      <c r="O391" s="33">
        <f t="shared" si="96"/>
        <v>59.420315583793993</v>
      </c>
      <c r="P391" s="33">
        <f t="shared" si="96"/>
        <v>59.546708551235064</v>
      </c>
      <c r="Q391" s="33">
        <f t="shared" si="96"/>
        <v>59.222366809863324</v>
      </c>
      <c r="R391" s="33">
        <f t="shared" si="96"/>
        <v>59.015660662373193</v>
      </c>
      <c r="S391" s="33">
        <f t="shared" si="96"/>
        <v>58.530302630723057</v>
      </c>
      <c r="T391" s="33">
        <f t="shared" si="96"/>
        <v>58.143472217991324</v>
      </c>
      <c r="U391" s="33">
        <f t="shared" si="96"/>
        <v>31.956012007917362</v>
      </c>
      <c r="V391" s="33">
        <f t="shared" si="96"/>
        <v>32.015157481594159</v>
      </c>
      <c r="W391" s="33">
        <f t="shared" si="96"/>
        <v>33.229450463631494</v>
      </c>
      <c r="X391" s="33">
        <f t="shared" si="96"/>
        <v>33.369947401599042</v>
      </c>
      <c r="Y391" s="33">
        <f t="shared" si="96"/>
        <v>32.846701573754771</v>
      </c>
      <c r="Z391" s="33">
        <f t="shared" si="96"/>
        <v>33.188969138422507</v>
      </c>
      <c r="AA391" s="33">
        <f t="shared" si="96"/>
        <v>24.090763393935134</v>
      </c>
      <c r="AB391" s="33">
        <f t="shared" si="96"/>
        <v>22.8691708621506</v>
      </c>
      <c r="AC391" s="33">
        <f t="shared" si="96"/>
        <v>23.332057995850867</v>
      </c>
      <c r="AD391" s="33">
        <f t="shared" si="96"/>
        <v>29.106341634306336</v>
      </c>
      <c r="AE391" s="33">
        <f t="shared" si="96"/>
        <v>24.22332621662612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0.14269738501120002</v>
      </c>
      <c r="D392" s="94">
        <f>+'CO2'!D392+'abs CO2'!D392+'CH4'!D392*PCG!$C$5+N2O!D392*PCG!$C$6+HFC!D392+PFC!D392+'SF6'!D392</f>
        <v>0.43497129807359991</v>
      </c>
      <c r="E392" s="94">
        <f>+'CO2'!E392+'abs CO2'!E392+'CH4'!E392*PCG!$C$5+N2O!E392*PCG!$C$6+HFC!E392+PFC!E392+'SF6'!E392</f>
        <v>0.8125907742720001</v>
      </c>
      <c r="F392" s="94">
        <f>+'CO2'!F392+'abs CO2'!F392+'CH4'!F392*PCG!$C$5+N2O!F392*PCG!$C$6+HFC!F392+PFC!F392+'SF6'!F392</f>
        <v>1.1630765894143997</v>
      </c>
      <c r="G392" s="94">
        <f>+'CO2'!G392+'abs CO2'!G392+'CH4'!G392*PCG!$C$5+N2O!G392*PCG!$C$6+HFC!G392+PFC!G392+'SF6'!G392</f>
        <v>0.95346874554880023</v>
      </c>
      <c r="H392" s="94">
        <f>+'CO2'!H392+'abs CO2'!H392+'CH4'!H392*PCG!$C$5+N2O!H392*PCG!$C$6+HFC!H392+PFC!H392+'SF6'!H392</f>
        <v>0.31756260736000008</v>
      </c>
      <c r="I392" s="94">
        <f>+'CO2'!I392+'abs CO2'!I392+'CH4'!I392*PCG!$C$5+N2O!I392*PCG!$C$6+HFC!I392+PFC!I392+'SF6'!I392</f>
        <v>0.14628122544640002</v>
      </c>
      <c r="J392" s="94">
        <f>+'CO2'!J392+'abs CO2'!J392+'CH4'!J392*PCG!$C$5+N2O!J392*PCG!$C$6+HFC!J392+PFC!J392+'SF6'!J392</f>
        <v>0.21914380974080006</v>
      </c>
      <c r="K392" s="94">
        <f>+'CO2'!K392+'abs CO2'!K392+'CH4'!K392*PCG!$C$5+N2O!K392*PCG!$C$6+HFC!K392+PFC!K392+'SF6'!K392</f>
        <v>0.24219317534720006</v>
      </c>
      <c r="L392" s="94">
        <f>+'CO2'!L392+'abs CO2'!L392+'CH4'!L392*PCG!$C$5+N2O!L392*PCG!$C$6+HFC!L392+PFC!L392+'SF6'!L392</f>
        <v>0.1075074510848</v>
      </c>
      <c r="M392" s="94">
        <f>+'CO2'!M392+'abs CO2'!M392+'CH4'!M392*PCG!$C$5+N2O!M392*PCG!$C$6+HFC!M392+PFC!M392+'SF6'!M392</f>
        <v>0.16948148838399996</v>
      </c>
      <c r="N392" s="94">
        <f>+'CO2'!N392+'abs CO2'!N392+'CH4'!N392*PCG!$C$5+N2O!N392*PCG!$C$6+HFC!N392+PFC!N392+'SF6'!N392</f>
        <v>0.25676546933760003</v>
      </c>
      <c r="O392" s="94">
        <f>+'CO2'!O392+'abs CO2'!O392+'CH4'!O392*PCG!$C$5+N2O!O392*PCG!$C$6+HFC!O392+PFC!O392+'SF6'!O392</f>
        <v>0.25782152010239995</v>
      </c>
      <c r="P392" s="94">
        <f>+'CO2'!P392+'abs CO2'!P392+'CH4'!P392*PCG!$C$5+N2O!P392*PCG!$C$6+HFC!P392+PFC!P392+'SF6'!P392</f>
        <v>0.61977142087679982</v>
      </c>
      <c r="Q392" s="94">
        <f>+'CO2'!Q392+'abs CO2'!Q392+'CH4'!Q392*PCG!$C$5+N2O!Q392*PCG!$C$6+HFC!Q392+PFC!Q392+'SF6'!Q392</f>
        <v>0.53098661283839999</v>
      </c>
      <c r="R392" s="94">
        <f>+'CO2'!R392+'abs CO2'!R392+'CH4'!R392*PCG!$C$5+N2O!R392*PCG!$C$6+HFC!R392+PFC!R392+'SF6'!R392</f>
        <v>0.5598373986816001</v>
      </c>
      <c r="S392" s="94">
        <f>+'CO2'!S392+'abs CO2'!S392+'CH4'!S392*PCG!$C$5+N2O!S392*PCG!$C$6+HFC!S392+PFC!S392+'SF6'!S392</f>
        <v>0.31003630036480001</v>
      </c>
      <c r="T392" s="94">
        <f>+'CO2'!T392+'abs CO2'!T392+'CH4'!T392*PCG!$C$5+N2O!T392*PCG!$C$6+HFC!T392+PFC!T392+'SF6'!T392</f>
        <v>0.15876282096639999</v>
      </c>
      <c r="U392" s="94">
        <f>+'CO2'!U392+'abs CO2'!U392+'CH4'!U392*PCG!$C$5+N2O!U392*PCG!$C$6+HFC!U392+PFC!U392+'SF6'!U392</f>
        <v>6.7629209702399995E-2</v>
      </c>
      <c r="V392" s="94">
        <f>+'CO2'!V392+'abs CO2'!V392+'CH4'!V392*PCG!$C$5+N2O!V392*PCG!$C$6+HFC!V392+PFC!V392+'SF6'!V392</f>
        <v>0.26810048337920001</v>
      </c>
      <c r="W392" s="94">
        <f>+'CO2'!W392+'abs CO2'!W392+'CH4'!W392*PCG!$C$5+N2O!W392*PCG!$C$6+HFC!W392+PFC!W392+'SF6'!W392</f>
        <v>1.1662879320832</v>
      </c>
      <c r="X392" s="94">
        <f>+'CO2'!X392+'abs CO2'!X392+'CH4'!X392*PCG!$C$5+N2O!X392*PCG!$C$6+HFC!X392+PFC!X392+'SF6'!X392</f>
        <v>0.99275700026879987</v>
      </c>
      <c r="Y392" s="94">
        <f>+'CO2'!Y392+'abs CO2'!Y392+'CH4'!Y392*PCG!$C$5+N2O!Y392*PCG!$C$6+HFC!Y392+PFC!Y392+'SF6'!Y392</f>
        <v>0.15340563909119997</v>
      </c>
      <c r="Z392" s="94">
        <f>+'CO2'!Z392+'abs CO2'!Z392+'CH4'!Z392*PCG!$C$5+N2O!Z392*PCG!$C$6+HFC!Z392+PFC!Z392+'SF6'!Z392</f>
        <v>0.17956767042560001</v>
      </c>
      <c r="AA392" s="94">
        <f>+'CO2'!AA392+'abs CO2'!AA392+'CH4'!AA392*PCG!$C$5+N2O!AA392*PCG!$C$6+HFC!AA392+PFC!AA392+'SF6'!AA392</f>
        <v>2.0020824660223999</v>
      </c>
      <c r="AB392" s="94">
        <f>+'CO2'!AB392+'abs CO2'!AB392+'CH4'!AB392*PCG!$C$5+N2O!AB392*PCG!$C$6+HFC!AB392+PFC!AB392+'SF6'!AB392</f>
        <v>0.33098666757120004</v>
      </c>
      <c r="AC392" s="94">
        <f>+'CO2'!AC392+'abs CO2'!AC392+'CH4'!AC392*PCG!$C$5+N2O!AC392*PCG!$C$6+HFC!AC392+PFC!AC392+'SF6'!AC392</f>
        <v>0.34437053460480005</v>
      </c>
      <c r="AD392" s="94">
        <f>+'CO2'!AD392+'abs CO2'!AD392+'CH4'!AD392*PCG!$C$5+N2O!AD392*PCG!$C$6+HFC!AD392+PFC!AD392+'SF6'!AD392</f>
        <v>5.6691509063936012</v>
      </c>
      <c r="AE392" s="94">
        <f>+'CO2'!AE392+'abs CO2'!AE392+'CH4'!AE392*PCG!$C$5+N2O!AE392*PCG!$C$6+HFC!AE392+PFC!AE392+'SF6'!AE392</f>
        <v>0.33663222204671994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208.13723679415486</v>
      </c>
      <c r="D393" s="33">
        <f t="shared" si="97"/>
        <v>207.67980546082154</v>
      </c>
      <c r="E393" s="33">
        <f t="shared" si="97"/>
        <v>207.22237412748819</v>
      </c>
      <c r="F393" s="33">
        <f t="shared" si="97"/>
        <v>206.76494279415488</v>
      </c>
      <c r="G393" s="33">
        <f t="shared" si="97"/>
        <v>206.30751146082153</v>
      </c>
      <c r="H393" s="33">
        <f t="shared" si="97"/>
        <v>205.85008012748821</v>
      </c>
      <c r="I393" s="33">
        <f t="shared" si="97"/>
        <v>205.39264879415487</v>
      </c>
      <c r="J393" s="33">
        <f t="shared" si="97"/>
        <v>204.93521746082155</v>
      </c>
      <c r="K393" s="33">
        <f t="shared" si="97"/>
        <v>204.4777861274882</v>
      </c>
      <c r="L393" s="33">
        <f t="shared" si="97"/>
        <v>204.02035479415488</v>
      </c>
      <c r="M393" s="33">
        <f t="shared" si="97"/>
        <v>203.56292346082154</v>
      </c>
      <c r="N393" s="33">
        <f t="shared" si="97"/>
        <v>203.10549212748822</v>
      </c>
      <c r="O393" s="33">
        <f t="shared" si="97"/>
        <v>59.162494063691597</v>
      </c>
      <c r="P393" s="33">
        <f t="shared" si="97"/>
        <v>58.926937130358262</v>
      </c>
      <c r="Q393" s="33">
        <f t="shared" si="97"/>
        <v>58.691380197024927</v>
      </c>
      <c r="R393" s="33">
        <f t="shared" si="97"/>
        <v>58.455823263691592</v>
      </c>
      <c r="S393" s="33">
        <f t="shared" si="97"/>
        <v>58.220266330358257</v>
      </c>
      <c r="T393" s="33">
        <f t="shared" si="97"/>
        <v>57.984709397024922</v>
      </c>
      <c r="U393" s="33">
        <f t="shared" si="97"/>
        <v>31.888382798214963</v>
      </c>
      <c r="V393" s="33">
        <f t="shared" si="97"/>
        <v>31.747056998214958</v>
      </c>
      <c r="W393" s="33">
        <f t="shared" si="97"/>
        <v>32.063162531548294</v>
      </c>
      <c r="X393" s="33">
        <f t="shared" si="97"/>
        <v>32.377190401330239</v>
      </c>
      <c r="Y393" s="33">
        <f t="shared" si="97"/>
        <v>32.693295934663574</v>
      </c>
      <c r="Z393" s="33">
        <f t="shared" si="97"/>
        <v>33.009401467996909</v>
      </c>
      <c r="AA393" s="33">
        <f t="shared" si="97"/>
        <v>22.088680927912733</v>
      </c>
      <c r="AB393" s="33">
        <f t="shared" si="97"/>
        <v>22.538184194579401</v>
      </c>
      <c r="AC393" s="33">
        <f t="shared" si="97"/>
        <v>22.987687461246068</v>
      </c>
      <c r="AD393" s="33">
        <f t="shared" si="97"/>
        <v>23.437190727912736</v>
      </c>
      <c r="AE393" s="33">
        <f t="shared" si="97"/>
        <v>23.886693994579399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202.57583479415487</v>
      </c>
      <c r="D394" s="94">
        <f>+'CO2'!D394+'abs CO2'!D394+'CH4'!D394*PCG!$C$5+N2O!D394*PCG!$C$6+HFC!D394+PFC!D394+'SF6'!D394</f>
        <v>202.57583479415487</v>
      </c>
      <c r="E394" s="94">
        <f>+'CO2'!E394+'abs CO2'!E394+'CH4'!E394*PCG!$C$5+N2O!E394*PCG!$C$6+HFC!E394+PFC!E394+'SF6'!E394</f>
        <v>202.57583479415487</v>
      </c>
      <c r="F394" s="94">
        <f>+'CO2'!F394+'abs CO2'!F394+'CH4'!F394*PCG!$C$5+N2O!F394*PCG!$C$6+HFC!F394+PFC!F394+'SF6'!F394</f>
        <v>202.57583479415487</v>
      </c>
      <c r="G394" s="94">
        <f>+'CO2'!G394+'abs CO2'!G394+'CH4'!G394*PCG!$C$5+N2O!G394*PCG!$C$6+HFC!G394+PFC!G394+'SF6'!G394</f>
        <v>202.57583479415487</v>
      </c>
      <c r="H394" s="94">
        <f>+'CO2'!H394+'abs CO2'!H394+'CH4'!H394*PCG!$C$5+N2O!H394*PCG!$C$6+HFC!H394+PFC!H394+'SF6'!H394</f>
        <v>202.57583479415487</v>
      </c>
      <c r="I394" s="94">
        <f>+'CO2'!I394+'abs CO2'!I394+'CH4'!I394*PCG!$C$5+N2O!I394*PCG!$C$6+HFC!I394+PFC!I394+'SF6'!I394</f>
        <v>202.57583479415487</v>
      </c>
      <c r="J394" s="94">
        <f>+'CO2'!J394+'abs CO2'!J394+'CH4'!J394*PCG!$C$5+N2O!J394*PCG!$C$6+HFC!J394+PFC!J394+'SF6'!J394</f>
        <v>202.57583479415487</v>
      </c>
      <c r="K394" s="94">
        <f>+'CO2'!K394+'abs CO2'!K394+'CH4'!K394*PCG!$C$5+N2O!K394*PCG!$C$6+HFC!K394+PFC!K394+'SF6'!K394</f>
        <v>202.57583479415487</v>
      </c>
      <c r="L394" s="94">
        <f>+'CO2'!L394+'abs CO2'!L394+'CH4'!L394*PCG!$C$5+N2O!L394*PCG!$C$6+HFC!L394+PFC!L394+'SF6'!L394</f>
        <v>202.57583479415487</v>
      </c>
      <c r="M394" s="94">
        <f>+'CO2'!M394+'abs CO2'!M394+'CH4'!M394*PCG!$C$5+N2O!M394*PCG!$C$6+HFC!M394+PFC!M394+'SF6'!M394</f>
        <v>202.57583479415487</v>
      </c>
      <c r="N394" s="94">
        <f>+'CO2'!N394+'abs CO2'!N394+'CH4'!N394*PCG!$C$5+N2O!N394*PCG!$C$6+HFC!N394+PFC!N394+'SF6'!N394</f>
        <v>202.57583479415487</v>
      </c>
      <c r="O394" s="94">
        <f>+'CO2'!O394+'abs CO2'!O394+'CH4'!O394*PCG!$C$5+N2O!O394*PCG!$C$6+HFC!O394+PFC!O394+'SF6'!O394</f>
        <v>61.787793663691595</v>
      </c>
      <c r="P394" s="94">
        <f>+'CO2'!P394+'abs CO2'!P394+'CH4'!P394*PCG!$C$5+N2O!P394*PCG!$C$6+HFC!P394+PFC!P394+'SF6'!P394</f>
        <v>61.787793663691595</v>
      </c>
      <c r="Q394" s="94">
        <f>+'CO2'!Q394+'abs CO2'!Q394+'CH4'!Q394*PCG!$C$5+N2O!Q394*PCG!$C$6+HFC!Q394+PFC!Q394+'SF6'!Q394</f>
        <v>61.787793663691595</v>
      </c>
      <c r="R394" s="94">
        <f>+'CO2'!R394+'abs CO2'!R394+'CH4'!R394*PCG!$C$5+N2O!R394*PCG!$C$6+HFC!R394+PFC!R394+'SF6'!R394</f>
        <v>61.787793663691595</v>
      </c>
      <c r="S394" s="94">
        <f>+'CO2'!S394+'abs CO2'!S394+'CH4'!S394*PCG!$C$5+N2O!S394*PCG!$C$6+HFC!S394+PFC!S394+'SF6'!S394</f>
        <v>61.787793663691595</v>
      </c>
      <c r="T394" s="94">
        <f>+'CO2'!T394+'abs CO2'!T394+'CH4'!T394*PCG!$C$5+N2O!T394*PCG!$C$6+HFC!T394+PFC!T394+'SF6'!T394</f>
        <v>61.787793663691595</v>
      </c>
      <c r="U394" s="94">
        <f>+'CO2'!U394+'abs CO2'!U394+'CH4'!U394*PCG!$C$5+N2O!U394*PCG!$C$6+HFC!U394+PFC!U394+'SF6'!U394</f>
        <v>37.072676198214964</v>
      </c>
      <c r="V394" s="94">
        <f>+'CO2'!V394+'abs CO2'!V394+'CH4'!V394*PCG!$C$5+N2O!V394*PCG!$C$6+HFC!V394+PFC!V394+'SF6'!V394</f>
        <v>37.072676198214964</v>
      </c>
      <c r="W394" s="94">
        <f>+'CO2'!W394+'abs CO2'!W394+'CH4'!W394*PCG!$C$5+N2O!W394*PCG!$C$6+HFC!W394+PFC!W394+'SF6'!W394</f>
        <v>37.072676198214964</v>
      </c>
      <c r="X394" s="94">
        <f>+'CO2'!X394+'abs CO2'!X394+'CH4'!X394*PCG!$C$5+N2O!X394*PCG!$C$6+HFC!X394+PFC!X394+'SF6'!X394</f>
        <v>37.070598534663574</v>
      </c>
      <c r="Y394" s="94">
        <f>+'CO2'!Y394+'abs CO2'!Y394+'CH4'!Y394*PCG!$C$5+N2O!Y394*PCG!$C$6+HFC!Y394+PFC!Y394+'SF6'!Y394</f>
        <v>37.070598534663574</v>
      </c>
      <c r="Z394" s="94">
        <f>+'CO2'!Z394+'abs CO2'!Z394+'CH4'!Z394*PCG!$C$5+N2O!Z394*PCG!$C$6+HFC!Z394+PFC!Z394+'SF6'!Z394</f>
        <v>37.070598534663574</v>
      </c>
      <c r="AA394" s="94">
        <f>+'CO2'!AA394+'abs CO2'!AA394+'CH4'!AA394*PCG!$C$5+N2O!AA394*PCG!$C$6+HFC!AA394+PFC!AA394+'SF6'!AA394</f>
        <v>27.455608061246064</v>
      </c>
      <c r="AB394" s="94">
        <f>+'CO2'!AB394+'abs CO2'!AB394+'CH4'!AB394*PCG!$C$5+N2O!AB394*PCG!$C$6+HFC!AB394+PFC!AB394+'SF6'!AB394</f>
        <v>27.455608061246064</v>
      </c>
      <c r="AC394" s="94">
        <f>+'CO2'!AC394+'abs CO2'!AC394+'CH4'!AC394*PCG!$C$5+N2O!AC394*PCG!$C$6+HFC!AC394+PFC!AC394+'SF6'!AC394</f>
        <v>27.455608061246064</v>
      </c>
      <c r="AD394" s="94">
        <f>+'CO2'!AD394+'abs CO2'!AD394+'CH4'!AD394*PCG!$C$5+N2O!AD394*PCG!$C$6+HFC!AD394+PFC!AD394+'SF6'!AD394</f>
        <v>27.455608061246064</v>
      </c>
      <c r="AE394" s="94">
        <f>+'CO2'!AE394+'abs CO2'!AE394+'CH4'!AE394*PCG!$C$5+N2O!AE394*PCG!$C$6+HFC!AE394+PFC!AE394+'SF6'!AE394</f>
        <v>27.455608061246064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5.5614020000000002</v>
      </c>
      <c r="D395" s="94">
        <f>+'CO2'!D395+'abs CO2'!D395+'CH4'!D395*PCG!$C$5+N2O!D395*PCG!$C$6+HFC!D395+PFC!D395+'SF6'!D395</f>
        <v>5.1039706666666671</v>
      </c>
      <c r="E395" s="94">
        <f>+'CO2'!E395+'abs CO2'!E395+'CH4'!E395*PCG!$C$5+N2O!E395*PCG!$C$6+HFC!E395+PFC!E395+'SF6'!E395</f>
        <v>4.6465393333333331</v>
      </c>
      <c r="F395" s="94">
        <f>+'CO2'!F395+'abs CO2'!F395+'CH4'!F395*PCG!$C$5+N2O!F395*PCG!$C$6+HFC!F395+PFC!F395+'SF6'!F395</f>
        <v>4.1891080000000001</v>
      </c>
      <c r="G395" s="94">
        <f>+'CO2'!G395+'abs CO2'!G395+'CH4'!G395*PCG!$C$5+N2O!G395*PCG!$C$6+HFC!G395+PFC!G395+'SF6'!G395</f>
        <v>3.7316766666666674</v>
      </c>
      <c r="H395" s="94">
        <f>+'CO2'!H395+'abs CO2'!H395+'CH4'!H395*PCG!$C$5+N2O!H395*PCG!$C$6+HFC!H395+PFC!H395+'SF6'!H395</f>
        <v>3.2742453333333339</v>
      </c>
      <c r="I395" s="94">
        <f>+'CO2'!I395+'abs CO2'!I395+'CH4'!I395*PCG!$C$5+N2O!I395*PCG!$C$6+HFC!I395+PFC!I395+'SF6'!I395</f>
        <v>2.8168140000000004</v>
      </c>
      <c r="J395" s="94">
        <f>+'CO2'!J395+'abs CO2'!J395+'CH4'!J395*PCG!$C$5+N2O!J395*PCG!$C$6+HFC!J395+PFC!J395+'SF6'!J395</f>
        <v>2.3593826666666673</v>
      </c>
      <c r="K395" s="94">
        <f>+'CO2'!K395+'abs CO2'!K395+'CH4'!K395*PCG!$C$5+N2O!K395*PCG!$C$6+HFC!K395+PFC!K395+'SF6'!K395</f>
        <v>1.9019513333333338</v>
      </c>
      <c r="L395" s="94">
        <f>+'CO2'!L395+'abs CO2'!L395+'CH4'!L395*PCG!$C$5+N2O!L395*PCG!$C$6+HFC!L395+PFC!L395+'SF6'!L395</f>
        <v>1.4445199999999998</v>
      </c>
      <c r="M395" s="94">
        <f>+'CO2'!M395+'abs CO2'!M395+'CH4'!M395*PCG!$C$5+N2O!M395*PCG!$C$6+HFC!M395+PFC!M395+'SF6'!M395</f>
        <v>0.98708866666666584</v>
      </c>
      <c r="N395" s="94">
        <f>+'CO2'!N395+'abs CO2'!N395+'CH4'!N395*PCG!$C$5+N2O!N395*PCG!$C$6+HFC!N395+PFC!N395+'SF6'!N395</f>
        <v>0.52965733333333453</v>
      </c>
      <c r="O395" s="94">
        <f>+'CO2'!O395+'abs CO2'!O395+'CH4'!O395*PCG!$C$5+N2O!O395*PCG!$C$6+HFC!O395+PFC!O395+'SF6'!O395</f>
        <v>-2.6252995999999982</v>
      </c>
      <c r="P395" s="94">
        <f>+'CO2'!P395+'abs CO2'!P395+'CH4'!P395*PCG!$C$5+N2O!P395*PCG!$C$6+HFC!P395+PFC!P395+'SF6'!P395</f>
        <v>-2.860856533333334</v>
      </c>
      <c r="Q395" s="94">
        <f>+'CO2'!Q395+'abs CO2'!Q395+'CH4'!Q395*PCG!$C$5+N2O!Q395*PCG!$C$6+HFC!Q395+PFC!Q395+'SF6'!Q395</f>
        <v>-3.0964134666666707</v>
      </c>
      <c r="R395" s="94">
        <f>+'CO2'!R395+'abs CO2'!R395+'CH4'!R395*PCG!$C$5+N2O!R395*PCG!$C$6+HFC!R395+PFC!R395+'SF6'!R395</f>
        <v>-3.3319704000000048</v>
      </c>
      <c r="S395" s="94">
        <f>+'CO2'!S395+'abs CO2'!S395+'CH4'!S395*PCG!$C$5+N2O!S395*PCG!$C$6+HFC!S395+PFC!S395+'SF6'!S395</f>
        <v>-3.5675273333333379</v>
      </c>
      <c r="T395" s="94">
        <f>+'CO2'!T395+'abs CO2'!T395+'CH4'!T395*PCG!$C$5+N2O!T395*PCG!$C$6+HFC!T395+PFC!T395+'SF6'!T395</f>
        <v>-3.8030842666666711</v>
      </c>
      <c r="U395" s="94">
        <f>+'CO2'!U395+'abs CO2'!U395+'CH4'!U395*PCG!$C$5+N2O!U395*PCG!$C$6+HFC!U395+PFC!U395+'SF6'!U395</f>
        <v>-5.1842934000000014</v>
      </c>
      <c r="V395" s="94">
        <f>+'CO2'!V395+'abs CO2'!V395+'CH4'!V395*PCG!$C$5+N2O!V395*PCG!$C$6+HFC!V395+PFC!V395+'SF6'!V395</f>
        <v>-5.3256192000000038</v>
      </c>
      <c r="W395" s="94">
        <f>+'CO2'!W395+'abs CO2'!W395+'CH4'!W395*PCG!$C$5+N2O!W395*PCG!$C$6+HFC!W395+PFC!W395+'SF6'!W395</f>
        <v>-5.0095136666666704</v>
      </c>
      <c r="X395" s="94">
        <f>+'CO2'!X395+'abs CO2'!X395+'CH4'!X395*PCG!$C$5+N2O!X395*PCG!$C$6+HFC!X395+PFC!X395+'SF6'!X395</f>
        <v>-4.6934081333333317</v>
      </c>
      <c r="Y395" s="94">
        <f>+'CO2'!Y395+'abs CO2'!Y395+'CH4'!Y395*PCG!$C$5+N2O!Y395*PCG!$C$6+HFC!Y395+PFC!Y395+'SF6'!Y395</f>
        <v>-4.3773025999999984</v>
      </c>
      <c r="Z395" s="94">
        <f>+'CO2'!Z395+'abs CO2'!Z395+'CH4'!Z395*PCG!$C$5+N2O!Z395*PCG!$C$6+HFC!Z395+PFC!Z395+'SF6'!Z395</f>
        <v>-4.061197066666665</v>
      </c>
      <c r="AA395" s="94">
        <f>+'CO2'!AA395+'abs CO2'!AA395+'CH4'!AA395*PCG!$C$5+N2O!AA395*PCG!$C$6+HFC!AA395+PFC!AA395+'SF6'!AA395</f>
        <v>-5.3669271333333306</v>
      </c>
      <c r="AB395" s="94">
        <f>+'CO2'!AB395+'abs CO2'!AB395+'CH4'!AB395*PCG!$C$5+N2O!AB395*PCG!$C$6+HFC!AB395+PFC!AB395+'SF6'!AB395</f>
        <v>-4.9174238666666641</v>
      </c>
      <c r="AC395" s="94">
        <f>+'CO2'!AC395+'abs CO2'!AC395+'CH4'!AC395*PCG!$C$5+N2O!AC395*PCG!$C$6+HFC!AC395+PFC!AC395+'SF6'!AC395</f>
        <v>-4.4679205999999967</v>
      </c>
      <c r="AD395" s="94">
        <f>+'CO2'!AD395+'abs CO2'!AD395+'CH4'!AD395*PCG!$C$5+N2O!AD395*PCG!$C$6+HFC!AD395+PFC!AD395+'SF6'!AD395</f>
        <v>-4.0184173333333302</v>
      </c>
      <c r="AE395" s="94">
        <f>+'CO2'!AE395+'abs CO2'!AE395+'CH4'!AE395*PCG!$C$5+N2O!AE395*PCG!$C$6+HFC!AE395+PFC!AE395+'SF6'!AE395</f>
        <v>-3.5689140666666646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0.63693208324514994</v>
      </c>
      <c r="D399" s="33">
        <f t="shared" si="98"/>
        <v>0.63693208324514994</v>
      </c>
      <c r="E399" s="33">
        <f t="shared" si="98"/>
        <v>0.63693208324514994</v>
      </c>
      <c r="F399" s="33">
        <f t="shared" si="98"/>
        <v>0.63693208324514994</v>
      </c>
      <c r="G399" s="33">
        <f t="shared" si="98"/>
        <v>0.63693208324514994</v>
      </c>
      <c r="H399" s="33">
        <f t="shared" si="98"/>
        <v>0.63693208324514994</v>
      </c>
      <c r="I399" s="33">
        <f t="shared" si="98"/>
        <v>0.63693208324514994</v>
      </c>
      <c r="J399" s="33">
        <f t="shared" si="98"/>
        <v>0.63693208324514994</v>
      </c>
      <c r="K399" s="33">
        <f t="shared" si="98"/>
        <v>0.63693208324514994</v>
      </c>
      <c r="L399" s="33">
        <f t="shared" si="98"/>
        <v>0.63693208324514994</v>
      </c>
      <c r="M399" s="33">
        <f t="shared" si="98"/>
        <v>0.63693208324514994</v>
      </c>
      <c r="N399" s="33">
        <f t="shared" si="98"/>
        <v>0.63693208324514994</v>
      </c>
      <c r="O399" s="33">
        <f t="shared" si="98"/>
        <v>0.68310393329905361</v>
      </c>
      <c r="P399" s="33">
        <f t="shared" si="98"/>
        <v>0.68310393329905361</v>
      </c>
      <c r="Q399" s="33">
        <f t="shared" si="98"/>
        <v>0.68310393329905361</v>
      </c>
      <c r="R399" s="33">
        <f t="shared" si="98"/>
        <v>0.68310393329905361</v>
      </c>
      <c r="S399" s="33">
        <f t="shared" si="98"/>
        <v>0.68310393329905361</v>
      </c>
      <c r="T399" s="33">
        <f t="shared" si="98"/>
        <v>0.68310393329905361</v>
      </c>
      <c r="U399" s="33">
        <f t="shared" si="98"/>
        <v>0.40986235997943221</v>
      </c>
      <c r="V399" s="33">
        <f t="shared" si="98"/>
        <v>0.40986235997943221</v>
      </c>
      <c r="W399" s="33">
        <f t="shared" si="98"/>
        <v>0.40986235997943221</v>
      </c>
      <c r="X399" s="33">
        <f t="shared" si="98"/>
        <v>0.40986235997943221</v>
      </c>
      <c r="Y399" s="33">
        <f t="shared" si="98"/>
        <v>0.40986235997943221</v>
      </c>
      <c r="Z399" s="33">
        <f t="shared" si="98"/>
        <v>0.40986235997943221</v>
      </c>
      <c r="AA399" s="33">
        <f t="shared" si="98"/>
        <v>6.8071711933456028E-2</v>
      </c>
      <c r="AB399" s="33">
        <f t="shared" si="98"/>
        <v>6.8071711933456028E-2</v>
      </c>
      <c r="AC399" s="33">
        <f t="shared" si="98"/>
        <v>6.8071711933456028E-2</v>
      </c>
      <c r="AD399" s="33">
        <f t="shared" si="98"/>
        <v>6.8071711933456028E-2</v>
      </c>
      <c r="AE399" s="33">
        <f t="shared" si="98"/>
        <v>6.8071711933456028E-2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0.63693208324514994</v>
      </c>
      <c r="D401" s="33">
        <f t="shared" si="99"/>
        <v>0.63693208324514994</v>
      </c>
      <c r="E401" s="33">
        <f t="shared" si="99"/>
        <v>0.63693208324514994</v>
      </c>
      <c r="F401" s="33">
        <f t="shared" si="99"/>
        <v>0.63693208324514994</v>
      </c>
      <c r="G401" s="33">
        <f t="shared" si="99"/>
        <v>0.63693208324514994</v>
      </c>
      <c r="H401" s="33">
        <f t="shared" si="99"/>
        <v>0.63693208324514994</v>
      </c>
      <c r="I401" s="33">
        <f t="shared" si="99"/>
        <v>0.63693208324514994</v>
      </c>
      <c r="J401" s="33">
        <f t="shared" si="99"/>
        <v>0.63693208324514994</v>
      </c>
      <c r="K401" s="33">
        <f t="shared" si="99"/>
        <v>0.63693208324514994</v>
      </c>
      <c r="L401" s="33">
        <f t="shared" si="99"/>
        <v>0.63693208324514994</v>
      </c>
      <c r="M401" s="33">
        <f t="shared" si="99"/>
        <v>0.63693208324514994</v>
      </c>
      <c r="N401" s="33">
        <f t="shared" si="99"/>
        <v>0.63693208324514994</v>
      </c>
      <c r="O401" s="33">
        <f t="shared" si="99"/>
        <v>0.68310393329905361</v>
      </c>
      <c r="P401" s="33">
        <f t="shared" si="99"/>
        <v>0.68310393329905361</v>
      </c>
      <c r="Q401" s="33">
        <f t="shared" si="99"/>
        <v>0.68310393329905361</v>
      </c>
      <c r="R401" s="33">
        <f t="shared" si="99"/>
        <v>0.68310393329905361</v>
      </c>
      <c r="S401" s="33">
        <f t="shared" si="99"/>
        <v>0.68310393329905361</v>
      </c>
      <c r="T401" s="33">
        <f t="shared" si="99"/>
        <v>0.68310393329905361</v>
      </c>
      <c r="U401" s="33">
        <f t="shared" si="99"/>
        <v>0.40986235997943221</v>
      </c>
      <c r="V401" s="33">
        <f t="shared" si="99"/>
        <v>0.40986235997943221</v>
      </c>
      <c r="W401" s="33">
        <f t="shared" si="99"/>
        <v>0.40986235997943221</v>
      </c>
      <c r="X401" s="33">
        <f t="shared" si="99"/>
        <v>0.40986235997943221</v>
      </c>
      <c r="Y401" s="33">
        <f t="shared" si="99"/>
        <v>0.40986235997943221</v>
      </c>
      <c r="Z401" s="33">
        <f t="shared" si="99"/>
        <v>0.40986235997943221</v>
      </c>
      <c r="AA401" s="33">
        <f t="shared" si="99"/>
        <v>6.8071711933456028E-2</v>
      </c>
      <c r="AB401" s="33">
        <f t="shared" si="99"/>
        <v>6.8071711933456028E-2</v>
      </c>
      <c r="AC401" s="33">
        <f t="shared" si="99"/>
        <v>6.8071711933456028E-2</v>
      </c>
      <c r="AD401" s="33">
        <f t="shared" si="99"/>
        <v>6.8071711933456028E-2</v>
      </c>
      <c r="AE401" s="33">
        <f t="shared" si="99"/>
        <v>6.8071711933456028E-2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2.2752378057411239E-2</v>
      </c>
      <c r="AB402" s="94">
        <f>+'CO2'!AB402+'abs CO2'!AB402+'CH4'!AB402*PCG!$C$5+N2O!AB402*PCG!$C$6+HFC!AB402+PFC!AB402+'SF6'!AB402</f>
        <v>2.2752378057411239E-2</v>
      </c>
      <c r="AC402" s="94">
        <f>+'CO2'!AC402+'abs CO2'!AC402+'CH4'!AC402*PCG!$C$5+N2O!AC402*PCG!$C$6+HFC!AC402+PFC!AC402+'SF6'!AC402</f>
        <v>2.2752378057411239E-2</v>
      </c>
      <c r="AD402" s="94">
        <f>+'CO2'!AD402+'abs CO2'!AD402+'CH4'!AD402*PCG!$C$5+N2O!AD402*PCG!$C$6+HFC!AD402+PFC!AD402+'SF6'!AD402</f>
        <v>2.2752378057411239E-2</v>
      </c>
      <c r="AE402" s="94">
        <f>+'CO2'!AE402+'abs CO2'!AE402+'CH4'!AE402*PCG!$C$5+N2O!AE402*PCG!$C$6+HFC!AE402+PFC!AE402+'SF6'!AE402</f>
        <v>2.2752378057411239E-2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0.63693208324514994</v>
      </c>
      <c r="D403" s="94">
        <f>+'CO2'!D403+'abs CO2'!D403+'CH4'!D403*PCG!$C$5+N2O!D403*PCG!$C$6+HFC!D403+PFC!D403+'SF6'!D403</f>
        <v>0.63693208324514994</v>
      </c>
      <c r="E403" s="94">
        <f>+'CO2'!E403+'abs CO2'!E403+'CH4'!E403*PCG!$C$5+N2O!E403*PCG!$C$6+HFC!E403+PFC!E403+'SF6'!E403</f>
        <v>0.63693208324514994</v>
      </c>
      <c r="F403" s="94">
        <f>+'CO2'!F403+'abs CO2'!F403+'CH4'!F403*PCG!$C$5+N2O!F403*PCG!$C$6+HFC!F403+PFC!F403+'SF6'!F403</f>
        <v>0.63693208324514994</v>
      </c>
      <c r="G403" s="94">
        <f>+'CO2'!G403+'abs CO2'!G403+'CH4'!G403*PCG!$C$5+N2O!G403*PCG!$C$6+HFC!G403+PFC!G403+'SF6'!G403</f>
        <v>0.63693208324514994</v>
      </c>
      <c r="H403" s="94">
        <f>+'CO2'!H403+'abs CO2'!H403+'CH4'!H403*PCG!$C$5+N2O!H403*PCG!$C$6+HFC!H403+PFC!H403+'SF6'!H403</f>
        <v>0.63693208324514994</v>
      </c>
      <c r="I403" s="94">
        <f>+'CO2'!I403+'abs CO2'!I403+'CH4'!I403*PCG!$C$5+N2O!I403*PCG!$C$6+HFC!I403+PFC!I403+'SF6'!I403</f>
        <v>0.63693208324514994</v>
      </c>
      <c r="J403" s="94">
        <f>+'CO2'!J403+'abs CO2'!J403+'CH4'!J403*PCG!$C$5+N2O!J403*PCG!$C$6+HFC!J403+PFC!J403+'SF6'!J403</f>
        <v>0.63693208324514994</v>
      </c>
      <c r="K403" s="94">
        <f>+'CO2'!K403+'abs CO2'!K403+'CH4'!K403*PCG!$C$5+N2O!K403*PCG!$C$6+HFC!K403+PFC!K403+'SF6'!K403</f>
        <v>0.63693208324514994</v>
      </c>
      <c r="L403" s="94">
        <f>+'CO2'!L403+'abs CO2'!L403+'CH4'!L403*PCG!$C$5+N2O!L403*PCG!$C$6+HFC!L403+PFC!L403+'SF6'!L403</f>
        <v>0.63693208324514994</v>
      </c>
      <c r="M403" s="94">
        <f>+'CO2'!M403+'abs CO2'!M403+'CH4'!M403*PCG!$C$5+N2O!M403*PCG!$C$6+HFC!M403+PFC!M403+'SF6'!M403</f>
        <v>0.63693208324514994</v>
      </c>
      <c r="N403" s="94">
        <f>+'CO2'!N403+'abs CO2'!N403+'CH4'!N403*PCG!$C$5+N2O!N403*PCG!$C$6+HFC!N403+PFC!N403+'SF6'!N403</f>
        <v>0.63693208324514994</v>
      </c>
      <c r="O403" s="94">
        <f>+'CO2'!O403+'abs CO2'!O403+'CH4'!O403*PCG!$C$5+N2O!O403*PCG!$C$6+HFC!O403+PFC!O403+'SF6'!O403</f>
        <v>0.62805215144712623</v>
      </c>
      <c r="P403" s="94">
        <f>+'CO2'!P403+'abs CO2'!P403+'CH4'!P403*PCG!$C$5+N2O!P403*PCG!$C$6+HFC!P403+PFC!P403+'SF6'!P403</f>
        <v>0.62805215144712623</v>
      </c>
      <c r="Q403" s="94">
        <f>+'CO2'!Q403+'abs CO2'!Q403+'CH4'!Q403*PCG!$C$5+N2O!Q403*PCG!$C$6+HFC!Q403+PFC!Q403+'SF6'!Q403</f>
        <v>0.62805215144712623</v>
      </c>
      <c r="R403" s="94">
        <f>+'CO2'!R403+'abs CO2'!R403+'CH4'!R403*PCG!$C$5+N2O!R403*PCG!$C$6+HFC!R403+PFC!R403+'SF6'!R403</f>
        <v>0.62805215144712623</v>
      </c>
      <c r="S403" s="94">
        <f>+'CO2'!S403+'abs CO2'!S403+'CH4'!S403*PCG!$C$5+N2O!S403*PCG!$C$6+HFC!S403+PFC!S403+'SF6'!S403</f>
        <v>0.62805215144712623</v>
      </c>
      <c r="T403" s="94">
        <f>+'CO2'!T403+'abs CO2'!T403+'CH4'!T403*PCG!$C$5+N2O!T403*PCG!$C$6+HFC!T403+PFC!T403+'SF6'!T403</f>
        <v>0.62805215144712623</v>
      </c>
      <c r="U403" s="94">
        <f>+'CO2'!U403+'abs CO2'!U403+'CH4'!U403*PCG!$C$5+N2O!U403*PCG!$C$6+HFC!U403+PFC!U403+'SF6'!U403</f>
        <v>0.37683129086827577</v>
      </c>
      <c r="V403" s="94">
        <f>+'CO2'!V403+'abs CO2'!V403+'CH4'!V403*PCG!$C$5+N2O!V403*PCG!$C$6+HFC!V403+PFC!V403+'SF6'!V403</f>
        <v>0.37683129086827577</v>
      </c>
      <c r="W403" s="94">
        <f>+'CO2'!W403+'abs CO2'!W403+'CH4'!W403*PCG!$C$5+N2O!W403*PCG!$C$6+HFC!W403+PFC!W403+'SF6'!W403</f>
        <v>0.37683129086827577</v>
      </c>
      <c r="X403" s="94">
        <f>+'CO2'!X403+'abs CO2'!X403+'CH4'!X403*PCG!$C$5+N2O!X403*PCG!$C$6+HFC!X403+PFC!X403+'SF6'!X403</f>
        <v>0.37683129086827577</v>
      </c>
      <c r="Y403" s="94">
        <f>+'CO2'!Y403+'abs CO2'!Y403+'CH4'!Y403*PCG!$C$5+N2O!Y403*PCG!$C$6+HFC!Y403+PFC!Y403+'SF6'!Y403</f>
        <v>0.37683129086827577</v>
      </c>
      <c r="Z403" s="94">
        <f>+'CO2'!Z403+'abs CO2'!Z403+'CH4'!Z403*PCG!$C$5+N2O!Z403*PCG!$C$6+HFC!Z403+PFC!Z403+'SF6'!Z403</f>
        <v>0.37683129086827577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5.5051781851927425E-2</v>
      </c>
      <c r="P404" s="94">
        <f>+'CO2'!P404+'abs CO2'!P404+'CH4'!P404*PCG!$C$5+N2O!P404*PCG!$C$6+HFC!P404+PFC!P404+'SF6'!P404</f>
        <v>5.5051781851927425E-2</v>
      </c>
      <c r="Q404" s="94">
        <f>+'CO2'!Q404+'abs CO2'!Q404+'CH4'!Q404*PCG!$C$5+N2O!Q404*PCG!$C$6+HFC!Q404+PFC!Q404+'SF6'!Q404</f>
        <v>5.5051781851927425E-2</v>
      </c>
      <c r="R404" s="94">
        <f>+'CO2'!R404+'abs CO2'!R404+'CH4'!R404*PCG!$C$5+N2O!R404*PCG!$C$6+HFC!R404+PFC!R404+'SF6'!R404</f>
        <v>5.5051781851927425E-2</v>
      </c>
      <c r="S404" s="94">
        <f>+'CO2'!S404+'abs CO2'!S404+'CH4'!S404*PCG!$C$5+N2O!S404*PCG!$C$6+HFC!S404+PFC!S404+'SF6'!S404</f>
        <v>5.5051781851927425E-2</v>
      </c>
      <c r="T404" s="94">
        <f>+'CO2'!T404+'abs CO2'!T404+'CH4'!T404*PCG!$C$5+N2O!T404*PCG!$C$6+HFC!T404+PFC!T404+'SF6'!T404</f>
        <v>5.5051781851927425E-2</v>
      </c>
      <c r="U404" s="94">
        <f>+'CO2'!U404+'abs CO2'!U404+'CH4'!U404*PCG!$C$5+N2O!U404*PCG!$C$6+HFC!U404+PFC!U404+'SF6'!U404</f>
        <v>3.3031069111156455E-2</v>
      </c>
      <c r="V404" s="94">
        <f>+'CO2'!V404+'abs CO2'!V404+'CH4'!V404*PCG!$C$5+N2O!V404*PCG!$C$6+HFC!V404+PFC!V404+'SF6'!V404</f>
        <v>3.3031069111156455E-2</v>
      </c>
      <c r="W404" s="94">
        <f>+'CO2'!W404+'abs CO2'!W404+'CH4'!W404*PCG!$C$5+N2O!W404*PCG!$C$6+HFC!W404+PFC!W404+'SF6'!W404</f>
        <v>3.3031069111156455E-2</v>
      </c>
      <c r="X404" s="94">
        <f>+'CO2'!X404+'abs CO2'!X404+'CH4'!X404*PCG!$C$5+N2O!X404*PCG!$C$6+HFC!X404+PFC!X404+'SF6'!X404</f>
        <v>3.3031069111156455E-2</v>
      </c>
      <c r="Y404" s="94">
        <f>+'CO2'!Y404+'abs CO2'!Y404+'CH4'!Y404*PCG!$C$5+N2O!Y404*PCG!$C$6+HFC!Y404+PFC!Y404+'SF6'!Y404</f>
        <v>3.3031069111156455E-2</v>
      </c>
      <c r="Z404" s="94">
        <f>+'CO2'!Z404+'abs CO2'!Z404+'CH4'!Z404*PCG!$C$5+N2O!Z404*PCG!$C$6+HFC!Z404+PFC!Z404+'SF6'!Z404</f>
        <v>3.3031069111156455E-2</v>
      </c>
      <c r="AA404" s="94">
        <f>+'CO2'!AA404+'abs CO2'!AA404+'CH4'!AA404*PCG!$C$5+N2O!AA404*PCG!$C$6+HFC!AA404+PFC!AA404+'SF6'!AA404</f>
        <v>4.5319333876044789E-2</v>
      </c>
      <c r="AB404" s="94">
        <f>+'CO2'!AB404+'abs CO2'!AB404+'CH4'!AB404*PCG!$C$5+N2O!AB404*PCG!$C$6+HFC!AB404+PFC!AB404+'SF6'!AB404</f>
        <v>4.5319333876044789E-2</v>
      </c>
      <c r="AC404" s="94">
        <f>+'CO2'!AC404+'abs CO2'!AC404+'CH4'!AC404*PCG!$C$5+N2O!AC404*PCG!$C$6+HFC!AC404+PFC!AC404+'SF6'!AC404</f>
        <v>4.5319333876044789E-2</v>
      </c>
      <c r="AD404" s="94">
        <f>+'CO2'!AD404+'abs CO2'!AD404+'CH4'!AD404*PCG!$C$5+N2O!AD404*PCG!$C$6+HFC!AD404+PFC!AD404+'SF6'!AD404</f>
        <v>4.5319333876044789E-2</v>
      </c>
      <c r="AE404" s="94">
        <f>+'CO2'!AE404+'abs CO2'!AE404+'CH4'!AE404*PCG!$C$5+N2O!AE404*PCG!$C$6+HFC!AE404+PFC!AE404+'SF6'!AE404</f>
        <v>4.5319333876044789E-2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108.60010290145023</v>
      </c>
      <c r="D407" s="33">
        <f t="shared" si="100"/>
        <v>106.63374948672498</v>
      </c>
      <c r="E407" s="33">
        <f t="shared" si="100"/>
        <v>110.03182558158795</v>
      </c>
      <c r="F407" s="33">
        <f t="shared" si="100"/>
        <v>113.42990167645092</v>
      </c>
      <c r="G407" s="33">
        <f t="shared" si="100"/>
        <v>116.8279777713139</v>
      </c>
      <c r="H407" s="33">
        <f t="shared" si="100"/>
        <v>120.22605386617687</v>
      </c>
      <c r="I407" s="33">
        <f t="shared" si="100"/>
        <v>123.6241299610398</v>
      </c>
      <c r="J407" s="33">
        <f t="shared" si="100"/>
        <v>127.02220605590277</v>
      </c>
      <c r="K407" s="33">
        <f t="shared" si="100"/>
        <v>130.42028215076573</v>
      </c>
      <c r="L407" s="33">
        <f t="shared" si="100"/>
        <v>133.81835824562873</v>
      </c>
      <c r="M407" s="33">
        <f t="shared" si="100"/>
        <v>137.21643434049165</v>
      </c>
      <c r="N407" s="33">
        <f t="shared" si="100"/>
        <v>140.61451043535467</v>
      </c>
      <c r="O407" s="33">
        <f t="shared" si="100"/>
        <v>112.28223561488744</v>
      </c>
      <c r="P407" s="33">
        <f t="shared" si="100"/>
        <v>114.90307114199953</v>
      </c>
      <c r="Q407" s="33">
        <f t="shared" si="100"/>
        <v>117.52390666911162</v>
      </c>
      <c r="R407" s="33">
        <f t="shared" si="100"/>
        <v>120.14474219622376</v>
      </c>
      <c r="S407" s="33">
        <f t="shared" si="100"/>
        <v>122.76557772333585</v>
      </c>
      <c r="T407" s="33">
        <f t="shared" si="100"/>
        <v>125.38641325044796</v>
      </c>
      <c r="U407" s="33">
        <f t="shared" si="100"/>
        <v>99.405163737291815</v>
      </c>
      <c r="V407" s="33">
        <f t="shared" si="100"/>
        <v>100.97767233723691</v>
      </c>
      <c r="W407" s="33">
        <f t="shared" si="100"/>
        <v>99.152104842319162</v>
      </c>
      <c r="X407" s="33">
        <f t="shared" si="100"/>
        <v>97.326537347401327</v>
      </c>
      <c r="Y407" s="33">
        <f t="shared" si="100"/>
        <v>95.500969852483479</v>
      </c>
      <c r="Z407" s="33">
        <f t="shared" si="100"/>
        <v>93.67540235756563</v>
      </c>
      <c r="AA407" s="33">
        <f t="shared" si="100"/>
        <v>94.318359128911865</v>
      </c>
      <c r="AB407" s="33">
        <f t="shared" si="100"/>
        <v>91.503570839112683</v>
      </c>
      <c r="AC407" s="33">
        <f t="shared" si="100"/>
        <v>88.68878254931353</v>
      </c>
      <c r="AD407" s="33">
        <f t="shared" si="100"/>
        <v>85.873994259514376</v>
      </c>
      <c r="AE407" s="33">
        <f t="shared" si="100"/>
        <v>83.059205969715208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108.60010290145023</v>
      </c>
      <c r="D409" s="33">
        <f t="shared" si="101"/>
        <v>106.63374948672498</v>
      </c>
      <c r="E409" s="33">
        <f t="shared" si="101"/>
        <v>110.03182558158795</v>
      </c>
      <c r="F409" s="33">
        <f t="shared" si="101"/>
        <v>113.42990167645092</v>
      </c>
      <c r="G409" s="33">
        <f t="shared" si="101"/>
        <v>116.8279777713139</v>
      </c>
      <c r="H409" s="33">
        <f t="shared" si="101"/>
        <v>120.22605386617687</v>
      </c>
      <c r="I409" s="33">
        <f t="shared" si="101"/>
        <v>123.6241299610398</v>
      </c>
      <c r="J409" s="33">
        <f t="shared" si="101"/>
        <v>127.02220605590277</v>
      </c>
      <c r="K409" s="33">
        <f t="shared" si="101"/>
        <v>130.42028215076573</v>
      </c>
      <c r="L409" s="33">
        <f t="shared" si="101"/>
        <v>133.81835824562873</v>
      </c>
      <c r="M409" s="33">
        <f t="shared" si="101"/>
        <v>137.21643434049165</v>
      </c>
      <c r="N409" s="33">
        <f t="shared" si="101"/>
        <v>140.61451043535467</v>
      </c>
      <c r="O409" s="33">
        <f t="shared" si="101"/>
        <v>112.28223561488744</v>
      </c>
      <c r="P409" s="33">
        <f t="shared" si="101"/>
        <v>114.90307114199953</v>
      </c>
      <c r="Q409" s="33">
        <f t="shared" si="101"/>
        <v>117.52390666911162</v>
      </c>
      <c r="R409" s="33">
        <f t="shared" si="101"/>
        <v>120.14474219622376</v>
      </c>
      <c r="S409" s="33">
        <f t="shared" si="101"/>
        <v>122.76557772333585</v>
      </c>
      <c r="T409" s="33">
        <f t="shared" si="101"/>
        <v>125.38641325044796</v>
      </c>
      <c r="U409" s="33">
        <f t="shared" si="101"/>
        <v>99.405163737291815</v>
      </c>
      <c r="V409" s="33">
        <f t="shared" si="101"/>
        <v>100.97767233723691</v>
      </c>
      <c r="W409" s="33">
        <f t="shared" si="101"/>
        <v>99.152104842319162</v>
      </c>
      <c r="X409" s="33">
        <f t="shared" si="101"/>
        <v>97.326537347401327</v>
      </c>
      <c r="Y409" s="33">
        <f t="shared" si="101"/>
        <v>95.500969852483479</v>
      </c>
      <c r="Z409" s="33">
        <f t="shared" si="101"/>
        <v>93.67540235756563</v>
      </c>
      <c r="AA409" s="33">
        <f t="shared" si="101"/>
        <v>94.318359128911865</v>
      </c>
      <c r="AB409" s="33">
        <f t="shared" si="101"/>
        <v>91.503570839112683</v>
      </c>
      <c r="AC409" s="33">
        <f t="shared" si="101"/>
        <v>88.68878254931353</v>
      </c>
      <c r="AD409" s="33">
        <f t="shared" si="101"/>
        <v>85.873994259514376</v>
      </c>
      <c r="AE409" s="33">
        <f t="shared" si="101"/>
        <v>83.059205969715208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14.812745547894053</v>
      </c>
      <c r="D410" s="94">
        <f>+'CO2'!D410+'abs CO2'!D410+'CH4'!D410*PCG!$C$5+N2O!D410*PCG!$C$6+HFC!D410+PFC!D410+'SF6'!D410</f>
        <v>9.5948117318957848</v>
      </c>
      <c r="E410" s="94">
        <f>+'CO2'!E410+'abs CO2'!E410+'CH4'!E410*PCG!$C$5+N2O!E410*PCG!$C$6+HFC!E410+PFC!E410+'SF6'!E410</f>
        <v>9.7413074254857186</v>
      </c>
      <c r="F410" s="94">
        <f>+'CO2'!F410+'abs CO2'!F410+'CH4'!F410*PCG!$C$5+N2O!F410*PCG!$C$6+HFC!F410+PFC!F410+'SF6'!F410</f>
        <v>9.8878031190756523</v>
      </c>
      <c r="G410" s="94">
        <f>+'CO2'!G410+'abs CO2'!G410+'CH4'!G410*PCG!$C$5+N2O!G410*PCG!$C$6+HFC!G410+PFC!G410+'SF6'!G410</f>
        <v>10.034298812665586</v>
      </c>
      <c r="H410" s="94">
        <f>+'CO2'!H410+'abs CO2'!H410+'CH4'!H410*PCG!$C$5+N2O!H410*PCG!$C$6+HFC!H410+PFC!H410+'SF6'!H410</f>
        <v>10.18079450625552</v>
      </c>
      <c r="I410" s="94">
        <f>+'CO2'!I410+'abs CO2'!I410+'CH4'!I410*PCG!$C$5+N2O!I410*PCG!$C$6+HFC!I410+PFC!I410+'SF6'!I410</f>
        <v>10.327290199845454</v>
      </c>
      <c r="J410" s="94">
        <f>+'CO2'!J410+'abs CO2'!J410+'CH4'!J410*PCG!$C$5+N2O!J410*PCG!$C$6+HFC!J410+PFC!J410+'SF6'!J410</f>
        <v>10.473785893435387</v>
      </c>
      <c r="K410" s="94">
        <f>+'CO2'!K410+'abs CO2'!K410+'CH4'!K410*PCG!$C$5+N2O!K410*PCG!$C$6+HFC!K410+PFC!K410+'SF6'!K410</f>
        <v>10.620281587025321</v>
      </c>
      <c r="L410" s="94">
        <f>+'CO2'!L410+'abs CO2'!L410+'CH4'!L410*PCG!$C$5+N2O!L410*PCG!$C$6+HFC!L410+PFC!L410+'SF6'!L410</f>
        <v>10.766777280615255</v>
      </c>
      <c r="M410" s="94">
        <f>+'CO2'!M410+'abs CO2'!M410+'CH4'!M410*PCG!$C$5+N2O!M410*PCG!$C$6+HFC!M410+PFC!M410+'SF6'!M410</f>
        <v>10.91327297420519</v>
      </c>
      <c r="N410" s="94">
        <f>+'CO2'!N410+'abs CO2'!N410+'CH4'!N410*PCG!$C$5+N2O!N410*PCG!$C$6+HFC!N410+PFC!N410+'SF6'!N410</f>
        <v>11.059768667795122</v>
      </c>
      <c r="O410" s="94">
        <f>+'CO2'!O410+'abs CO2'!O410+'CH4'!O410*PCG!$C$5+N2O!O410*PCG!$C$6+HFC!O410+PFC!O410+'SF6'!O410</f>
        <v>12.777159525858069</v>
      </c>
      <c r="P410" s="94">
        <f>+'CO2'!P410+'abs CO2'!P410+'CH4'!P410*PCG!$C$5+N2O!P410*PCG!$C$6+HFC!P410+PFC!P410+'SF6'!P410</f>
        <v>12.966383270672198</v>
      </c>
      <c r="Q410" s="94">
        <f>+'CO2'!Q410+'abs CO2'!Q410+'CH4'!Q410*PCG!$C$5+N2O!Q410*PCG!$C$6+HFC!Q410+PFC!Q410+'SF6'!Q410</f>
        <v>13.155607015486323</v>
      </c>
      <c r="R410" s="94">
        <f>+'CO2'!R410+'abs CO2'!R410+'CH4'!R410*PCG!$C$5+N2O!R410*PCG!$C$6+HFC!R410+PFC!R410+'SF6'!R410</f>
        <v>13.34483076030045</v>
      </c>
      <c r="S410" s="94">
        <f>+'CO2'!S410+'abs CO2'!S410+'CH4'!S410*PCG!$C$5+N2O!S410*PCG!$C$6+HFC!S410+PFC!S410+'SF6'!S410</f>
        <v>13.534054505114579</v>
      </c>
      <c r="T410" s="94">
        <f>+'CO2'!T410+'abs CO2'!T410+'CH4'!T410*PCG!$C$5+N2O!T410*PCG!$C$6+HFC!T410+PFC!T410+'SF6'!T410</f>
        <v>13.723278249928704</v>
      </c>
      <c r="U410" s="94">
        <f>+'CO2'!U410+'abs CO2'!U410+'CH4'!U410*PCG!$C$5+N2O!U410*PCG!$C$6+HFC!U410+PFC!U410+'SF6'!U410</f>
        <v>9.5048216445859524</v>
      </c>
      <c r="V410" s="94">
        <f>+'CO2'!V410+'abs CO2'!V410+'CH4'!V410*PCG!$C$5+N2O!V410*PCG!$C$6+HFC!V410+PFC!V410+'SF6'!V410</f>
        <v>9.6183600224290942</v>
      </c>
      <c r="W410" s="94">
        <f>+'CO2'!W410+'abs CO2'!W410+'CH4'!W410*PCG!$C$5+N2O!W410*PCG!$C$6+HFC!W410+PFC!W410+'SF6'!W410</f>
        <v>9.5854027066823058</v>
      </c>
      <c r="X410" s="94">
        <f>+'CO2'!X410+'abs CO2'!X410+'CH4'!X410*PCG!$C$5+N2O!X410*PCG!$C$6+HFC!X410+PFC!X410+'SF6'!X410</f>
        <v>9.5524453909355174</v>
      </c>
      <c r="Y410" s="94">
        <f>+'CO2'!Y410+'abs CO2'!Y410+'CH4'!Y410*PCG!$C$5+N2O!Y410*PCG!$C$6+HFC!Y410+PFC!Y410+'SF6'!Y410</f>
        <v>9.5194880751887219</v>
      </c>
      <c r="Z410" s="94">
        <f>+'CO2'!Z410+'abs CO2'!Z410+'CH4'!Z410*PCG!$C$5+N2O!Z410*PCG!$C$6+HFC!Z410+PFC!Z410+'SF6'!Z410</f>
        <v>9.4865307594419335</v>
      </c>
      <c r="AA410" s="94">
        <f>+'CO2'!AA410+'abs CO2'!AA410+'CH4'!AA410*PCG!$C$5+N2O!AA410*PCG!$C$6+HFC!AA410+PFC!AA410+'SF6'!AA410</f>
        <v>42.463079562755972</v>
      </c>
      <c r="AB410" s="94">
        <f>+'CO2'!AB410+'abs CO2'!AB410+'CH4'!AB410*PCG!$C$5+N2O!AB410*PCG!$C$6+HFC!AB410+PFC!AB410+'SF6'!AB410</f>
        <v>42.649943821407703</v>
      </c>
      <c r="AC410" s="94">
        <f>+'CO2'!AC410+'abs CO2'!AC410+'CH4'!AC410*PCG!$C$5+N2O!AC410*PCG!$C$6+HFC!AC410+PFC!AC410+'SF6'!AC410</f>
        <v>42.836808080059434</v>
      </c>
      <c r="AD410" s="94">
        <f>+'CO2'!AD410+'abs CO2'!AD410+'CH4'!AD410*PCG!$C$5+N2O!AD410*PCG!$C$6+HFC!AD410+PFC!AD410+'SF6'!AD410</f>
        <v>43.023672338711165</v>
      </c>
      <c r="AE410" s="94">
        <f>+'CO2'!AE410+'abs CO2'!AE410+'CH4'!AE410*PCG!$C$5+N2O!AE410*PCG!$C$6+HFC!AE410+PFC!AE410+'SF6'!AE410</f>
        <v>43.210536597362896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83.953186530810669</v>
      </c>
      <c r="D411" s="94">
        <f>+'CO2'!D411+'abs CO2'!D411+'CH4'!D411*PCG!$C$5+N2O!D411*PCG!$C$6+HFC!D411+PFC!D411+'SF6'!D411</f>
        <v>86.370889728287992</v>
      </c>
      <c r="E411" s="94">
        <f>+'CO2'!E411+'abs CO2'!E411+'CH4'!E411*PCG!$C$5+N2O!E411*PCG!$C$6+HFC!E411+PFC!E411+'SF6'!E411</f>
        <v>88.788592925765329</v>
      </c>
      <c r="F411" s="94">
        <f>+'CO2'!F411+'abs CO2'!F411+'CH4'!F411*PCG!$C$5+N2O!F411*PCG!$C$6+HFC!F411+PFC!F411+'SF6'!F411</f>
        <v>91.206296123242666</v>
      </c>
      <c r="G411" s="94">
        <f>+'CO2'!G411+'abs CO2'!G411+'CH4'!G411*PCG!$C$5+N2O!G411*PCG!$C$6+HFC!G411+PFC!G411+'SF6'!G411</f>
        <v>93.623999320720003</v>
      </c>
      <c r="H411" s="94">
        <f>+'CO2'!H411+'abs CO2'!H411+'CH4'!H411*PCG!$C$5+N2O!H411*PCG!$C$6+HFC!H411+PFC!H411+'SF6'!H411</f>
        <v>96.04170251819734</v>
      </c>
      <c r="I411" s="94">
        <f>+'CO2'!I411+'abs CO2'!I411+'CH4'!I411*PCG!$C$5+N2O!I411*PCG!$C$6+HFC!I411+PFC!I411+'SF6'!I411</f>
        <v>98.459405715674649</v>
      </c>
      <c r="J411" s="94">
        <f>+'CO2'!J411+'abs CO2'!J411+'CH4'!J411*PCG!$C$5+N2O!J411*PCG!$C$6+HFC!J411+PFC!J411+'SF6'!J411</f>
        <v>100.87710891315199</v>
      </c>
      <c r="K411" s="94">
        <f>+'CO2'!K411+'abs CO2'!K411+'CH4'!K411*PCG!$C$5+N2O!K411*PCG!$C$6+HFC!K411+PFC!K411+'SF6'!K411</f>
        <v>103.29481211062931</v>
      </c>
      <c r="L411" s="94">
        <f>+'CO2'!L411+'abs CO2'!L411+'CH4'!L411*PCG!$C$5+N2O!L411*PCG!$C$6+HFC!L411+PFC!L411+'SF6'!L411</f>
        <v>105.71251530810667</v>
      </c>
      <c r="M411" s="94">
        <f>+'CO2'!M411+'abs CO2'!M411+'CH4'!M411*PCG!$C$5+N2O!M411*PCG!$C$6+HFC!M411+PFC!M411+'SF6'!M411</f>
        <v>108.13021850558397</v>
      </c>
      <c r="N411" s="94">
        <f>+'CO2'!N411+'abs CO2'!N411+'CH4'!N411*PCG!$C$5+N2O!N411*PCG!$C$6+HFC!N411+PFC!N411+'SF6'!N411</f>
        <v>110.54792170306135</v>
      </c>
      <c r="O411" s="94">
        <f>+'CO2'!O411+'abs CO2'!O411+'CH4'!O411*PCG!$C$5+N2O!O411*PCG!$C$6+HFC!O411+PFC!O411+'SF6'!O411</f>
        <v>77.583413152549298</v>
      </c>
      <c r="P411" s="94">
        <f>+'CO2'!P411+'abs CO2'!P411+'CH4'!P411*PCG!$C$5+N2O!P411*PCG!$C$6+HFC!P411+PFC!P411+'SF6'!P411</f>
        <v>78.982171268703951</v>
      </c>
      <c r="Q411" s="94">
        <f>+'CO2'!Q411+'abs CO2'!Q411+'CH4'!Q411*PCG!$C$5+N2O!Q411*PCG!$C$6+HFC!Q411+PFC!Q411+'SF6'!Q411</f>
        <v>80.380929384858604</v>
      </c>
      <c r="R411" s="94">
        <f>+'CO2'!R411+'abs CO2'!R411+'CH4'!R411*PCG!$C$5+N2O!R411*PCG!$C$6+HFC!R411+PFC!R411+'SF6'!R411</f>
        <v>81.779687501013314</v>
      </c>
      <c r="S411" s="94">
        <f>+'CO2'!S411+'abs CO2'!S411+'CH4'!S411*PCG!$C$5+N2O!S411*PCG!$C$6+HFC!S411+PFC!S411+'SF6'!S411</f>
        <v>83.178445617167966</v>
      </c>
      <c r="T411" s="94">
        <f>+'CO2'!T411+'abs CO2'!T411+'CH4'!T411*PCG!$C$5+N2O!T411*PCG!$C$6+HFC!T411+PFC!T411+'SF6'!T411</f>
        <v>84.577203733322619</v>
      </c>
      <c r="U411" s="94">
        <f>+'CO2'!U411+'abs CO2'!U411+'CH4'!U411*PCG!$C$5+N2O!U411*PCG!$C$6+HFC!U411+PFC!U411+'SF6'!U411</f>
        <v>66.547609690261282</v>
      </c>
      <c r="V411" s="94">
        <f>+'CO2'!V411+'abs CO2'!V411+'CH4'!V411*PCG!$C$5+N2O!V411*PCG!$C$6+HFC!V411+PFC!V411+'SF6'!V411</f>
        <v>67.386865647199912</v>
      </c>
      <c r="W411" s="94">
        <f>+'CO2'!W411+'abs CO2'!W411+'CH4'!W411*PCG!$C$5+N2O!W411*PCG!$C$6+HFC!W411+PFC!W411+'SF6'!W411</f>
        <v>65.808418406661318</v>
      </c>
      <c r="X411" s="94">
        <f>+'CO2'!X411+'abs CO2'!X411+'CH4'!X411*PCG!$C$5+N2O!X411*PCG!$C$6+HFC!X411+PFC!X411+'SF6'!X411</f>
        <v>64.229971166122652</v>
      </c>
      <c r="Y411" s="94">
        <f>+'CO2'!Y411+'abs CO2'!Y411+'CH4'!Y411*PCG!$C$5+N2O!Y411*PCG!$C$6+HFC!Y411+PFC!Y411+'SF6'!Y411</f>
        <v>62.651523925583987</v>
      </c>
      <c r="Z411" s="94">
        <f>+'CO2'!Z411+'abs CO2'!Z411+'CH4'!Z411*PCG!$C$5+N2O!Z411*PCG!$C$6+HFC!Z411+PFC!Z411+'SF6'!Z411</f>
        <v>61.073076685045308</v>
      </c>
      <c r="AA411" s="94">
        <f>+'CO2'!AA411+'abs CO2'!AA411+'CH4'!AA411*PCG!$C$5+N2O!AA411*PCG!$C$6+HFC!AA411+PFC!AA411+'SF6'!AA411</f>
        <v>34.696538305674679</v>
      </c>
      <c r="AB411" s="94">
        <f>+'CO2'!AB411+'abs CO2'!AB411+'CH4'!AB411*PCG!$C$5+N2O!AB411*PCG!$C$6+HFC!AB411+PFC!AB411+'SF6'!AB411</f>
        <v>32.403949926303994</v>
      </c>
      <c r="AC411" s="94">
        <f>+'CO2'!AC411+'abs CO2'!AC411+'CH4'!AC411*PCG!$C$5+N2O!AC411*PCG!$C$6+HFC!AC411+PFC!AC411+'SF6'!AC411</f>
        <v>30.11136154693331</v>
      </c>
      <c r="AD411" s="94">
        <f>+'CO2'!AD411+'abs CO2'!AD411+'CH4'!AD411*PCG!$C$5+N2O!AD411*PCG!$C$6+HFC!AD411+PFC!AD411+'SF6'!AD411</f>
        <v>27.818773167562675</v>
      </c>
      <c r="AE411" s="94">
        <f>+'CO2'!AE411+'abs CO2'!AE411+'CH4'!AE411*PCG!$C$5+N2O!AE411*PCG!$C$6+HFC!AE411+PFC!AE411+'SF6'!AE411</f>
        <v>25.526184788191991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9.8341708227455058</v>
      </c>
      <c r="D412" s="94">
        <f>+'CO2'!D412+'abs CO2'!D412+'CH4'!D412*PCG!$C$5+N2O!D412*PCG!$C$6+HFC!D412+PFC!D412+'SF6'!D412</f>
        <v>10.668048026541204</v>
      </c>
      <c r="E412" s="94">
        <f>+'CO2'!E412+'abs CO2'!E412+'CH4'!E412*PCG!$C$5+N2O!E412*PCG!$C$6+HFC!E412+PFC!E412+'SF6'!E412</f>
        <v>11.501925230336905</v>
      </c>
      <c r="F412" s="94">
        <f>+'CO2'!F412+'abs CO2'!F412+'CH4'!F412*PCG!$C$5+N2O!F412*PCG!$C$6+HFC!F412+PFC!F412+'SF6'!F412</f>
        <v>12.335802434132603</v>
      </c>
      <c r="G412" s="94">
        <f>+'CO2'!G412+'abs CO2'!G412+'CH4'!G412*PCG!$C$5+N2O!G412*PCG!$C$6+HFC!G412+PFC!G412+'SF6'!G412</f>
        <v>13.169679637928304</v>
      </c>
      <c r="H412" s="94">
        <f>+'CO2'!H412+'abs CO2'!H412+'CH4'!H412*PCG!$C$5+N2O!H412*PCG!$C$6+HFC!H412+PFC!H412+'SF6'!H412</f>
        <v>14.003556841724002</v>
      </c>
      <c r="I412" s="94">
        <f>+'CO2'!I412+'abs CO2'!I412+'CH4'!I412*PCG!$C$5+N2O!I412*PCG!$C$6+HFC!I412+PFC!I412+'SF6'!I412</f>
        <v>14.8374340455197</v>
      </c>
      <c r="J412" s="94">
        <f>+'CO2'!J412+'abs CO2'!J412+'CH4'!J412*PCG!$C$5+N2O!J412*PCG!$C$6+HFC!J412+PFC!J412+'SF6'!J412</f>
        <v>15.6713112493154</v>
      </c>
      <c r="K412" s="94">
        <f>+'CO2'!K412+'abs CO2'!K412+'CH4'!K412*PCG!$C$5+N2O!K412*PCG!$C$6+HFC!K412+PFC!K412+'SF6'!K412</f>
        <v>16.505188453111099</v>
      </c>
      <c r="L412" s="94">
        <f>+'CO2'!L412+'abs CO2'!L412+'CH4'!L412*PCG!$C$5+N2O!L412*PCG!$C$6+HFC!L412+PFC!L412+'SF6'!L412</f>
        <v>17.339065656906801</v>
      </c>
      <c r="M412" s="94">
        <f>+'CO2'!M412+'abs CO2'!M412+'CH4'!M412*PCG!$C$5+N2O!M412*PCG!$C$6+HFC!M412+PFC!M412+'SF6'!M412</f>
        <v>18.172942860702499</v>
      </c>
      <c r="N412" s="94">
        <f>+'CO2'!N412+'abs CO2'!N412+'CH4'!N412*PCG!$C$5+N2O!N412*PCG!$C$6+HFC!N412+PFC!N412+'SF6'!N412</f>
        <v>19.0068200644982</v>
      </c>
      <c r="O412" s="94">
        <f>+'CO2'!O412+'abs CO2'!O412+'CH4'!O412*PCG!$C$5+N2O!O412*PCG!$C$6+HFC!O412+PFC!O412+'SF6'!O412</f>
        <v>21.897052774053403</v>
      </c>
      <c r="P412" s="94">
        <f>+'CO2'!P412+'abs CO2'!P412+'CH4'!P412*PCG!$C$5+N2O!P412*PCG!$C$6+HFC!P412+PFC!P412+'SF6'!P412</f>
        <v>22.905296277770056</v>
      </c>
      <c r="Q412" s="94">
        <f>+'CO2'!Q412+'abs CO2'!Q412+'CH4'!Q412*PCG!$C$5+N2O!Q412*PCG!$C$6+HFC!Q412+PFC!Q412+'SF6'!Q412</f>
        <v>23.913539781486691</v>
      </c>
      <c r="R412" s="94">
        <f>+'CO2'!R412+'abs CO2'!R412+'CH4'!R412*PCG!$C$5+N2O!R412*PCG!$C$6+HFC!R412+PFC!R412+'SF6'!R412</f>
        <v>24.92178328520334</v>
      </c>
      <c r="S412" s="94">
        <f>+'CO2'!S412+'abs CO2'!S412+'CH4'!S412*PCG!$C$5+N2O!S412*PCG!$C$6+HFC!S412+PFC!S412+'SF6'!S412</f>
        <v>25.930026788919978</v>
      </c>
      <c r="T412" s="94">
        <f>+'CO2'!T412+'abs CO2'!T412+'CH4'!T412*PCG!$C$5+N2O!T412*PCG!$C$6+HFC!T412+PFC!T412+'SF6'!T412</f>
        <v>26.938270292636627</v>
      </c>
      <c r="U412" s="94">
        <f>+'CO2'!U412+'abs CO2'!U412+'CH4'!U412*PCG!$C$5+N2O!U412*PCG!$C$6+HFC!U412+PFC!U412+'SF6'!U412</f>
        <v>23.190303264951254</v>
      </c>
      <c r="V412" s="94">
        <f>+'CO2'!V412+'abs CO2'!V412+'CH4'!V412*PCG!$C$5+N2O!V412*PCG!$C$6+HFC!V412+PFC!V412+'SF6'!V412</f>
        <v>23.795249367181246</v>
      </c>
      <c r="W412" s="94">
        <f>+'CO2'!W412+'abs CO2'!W412+'CH4'!W412*PCG!$C$5+N2O!W412*PCG!$C$6+HFC!W412+PFC!W412+'SF6'!W412</f>
        <v>23.566318265615529</v>
      </c>
      <c r="X412" s="94">
        <f>+'CO2'!X412+'abs CO2'!X412+'CH4'!X412*PCG!$C$5+N2O!X412*PCG!$C$6+HFC!X412+PFC!X412+'SF6'!X412</f>
        <v>23.337387164049826</v>
      </c>
      <c r="Y412" s="94">
        <f>+'CO2'!Y412+'abs CO2'!Y412+'CH4'!Y412*PCG!$C$5+N2O!Y412*PCG!$C$6+HFC!Y412+PFC!Y412+'SF6'!Y412</f>
        <v>23.108456062484105</v>
      </c>
      <c r="Z412" s="94">
        <f>+'CO2'!Z412+'abs CO2'!Z412+'CH4'!Z412*PCG!$C$5+N2O!Z412*PCG!$C$6+HFC!Z412+PFC!Z412+'SF6'!Z412</f>
        <v>22.879524960918385</v>
      </c>
      <c r="AA412" s="94">
        <f>+'CO2'!AA412+'abs CO2'!AA412+'CH4'!AA412*PCG!$C$5+N2O!AA412*PCG!$C$6+HFC!AA412+PFC!AA412+'SF6'!AA412</f>
        <v>16.916378150187878</v>
      </c>
      <c r="AB412" s="94">
        <f>+'CO2'!AB412+'abs CO2'!AB412+'CH4'!AB412*PCG!$C$5+N2O!AB412*PCG!$C$6+HFC!AB412+PFC!AB412+'SF6'!AB412</f>
        <v>16.201220822974324</v>
      </c>
      <c r="AC412" s="94">
        <f>+'CO2'!AC412+'abs CO2'!AC412+'CH4'!AC412*PCG!$C$5+N2O!AC412*PCG!$C$6+HFC!AC412+PFC!AC412+'SF6'!AC412</f>
        <v>15.486063495760778</v>
      </c>
      <c r="AD412" s="94">
        <f>+'CO2'!AD412+'abs CO2'!AD412+'CH4'!AD412*PCG!$C$5+N2O!AD412*PCG!$C$6+HFC!AD412+PFC!AD412+'SF6'!AD412</f>
        <v>14.770906168547212</v>
      </c>
      <c r="AE412" s="94">
        <f>+'CO2'!AE412+'abs CO2'!AE412+'CH4'!AE412*PCG!$C$5+N2O!AE412*PCG!$C$6+HFC!AE412+PFC!AE412+'SF6'!AE412</f>
        <v>14.055748841333658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2.4610162426666634E-2</v>
      </c>
      <c r="P413" s="94">
        <f>+'CO2'!P413+'abs CO2'!P413+'CH4'!P413*PCG!$C$5+N2O!P413*PCG!$C$6+HFC!P413+PFC!P413+'SF6'!P413</f>
        <v>4.9220324853333268E-2</v>
      </c>
      <c r="Q413" s="94">
        <f>+'CO2'!Q413+'abs CO2'!Q413+'CH4'!Q413*PCG!$C$5+N2O!Q413*PCG!$C$6+HFC!Q413+PFC!Q413+'SF6'!Q413</f>
        <v>7.3830487279999898E-2</v>
      </c>
      <c r="R413" s="94">
        <f>+'CO2'!R413+'abs CO2'!R413+'CH4'!R413*PCG!$C$5+N2O!R413*PCG!$C$6+HFC!R413+PFC!R413+'SF6'!R413</f>
        <v>9.8440649706666536E-2</v>
      </c>
      <c r="S413" s="94">
        <f>+'CO2'!S413+'abs CO2'!S413+'CH4'!S413*PCG!$C$5+N2O!S413*PCG!$C$6+HFC!S413+PFC!S413+'SF6'!S413</f>
        <v>0.12305081213333324</v>
      </c>
      <c r="T413" s="94">
        <f>+'CO2'!T413+'abs CO2'!T413+'CH4'!T413*PCG!$C$5+N2O!T413*PCG!$C$6+HFC!T413+PFC!T413+'SF6'!T413</f>
        <v>0.1476609745599998</v>
      </c>
      <c r="U413" s="94">
        <f>+'CO2'!U413+'abs CO2'!U413+'CH4'!U413*PCG!$C$5+N2O!U413*PCG!$C$6+HFC!U413+PFC!U413+'SF6'!U413</f>
        <v>0.16242913749333332</v>
      </c>
      <c r="V413" s="94">
        <f>+'CO2'!V413+'abs CO2'!V413+'CH4'!V413*PCG!$C$5+N2O!V413*PCG!$C$6+HFC!V413+PFC!V413+'SF6'!V413</f>
        <v>0.17719730042666665</v>
      </c>
      <c r="W413" s="94">
        <f>+'CO2'!W413+'abs CO2'!W413+'CH4'!W413*PCG!$C$5+N2O!W413*PCG!$C$6+HFC!W413+PFC!W413+'SF6'!W413</f>
        <v>0.19196546335999987</v>
      </c>
      <c r="X413" s="94">
        <f>+'CO2'!X413+'abs CO2'!X413+'CH4'!X413*PCG!$C$5+N2O!X413*PCG!$C$6+HFC!X413+PFC!X413+'SF6'!X413</f>
        <v>0.20673362629333322</v>
      </c>
      <c r="Y413" s="94">
        <f>+'CO2'!Y413+'abs CO2'!Y413+'CH4'!Y413*PCG!$C$5+N2O!Y413*PCG!$C$6+HFC!Y413+PFC!Y413+'SF6'!Y413</f>
        <v>0.22150178922666661</v>
      </c>
      <c r="Z413" s="94">
        <f>+'CO2'!Z413+'abs CO2'!Z413+'CH4'!Z413*PCG!$C$5+N2O!Z413*PCG!$C$6+HFC!Z413+PFC!Z413+'SF6'!Z413</f>
        <v>0.23626995215999991</v>
      </c>
      <c r="AA413" s="94">
        <f>+'CO2'!AA413+'abs CO2'!AA413+'CH4'!AA413*PCG!$C$5+N2O!AA413*PCG!$C$6+HFC!AA413+PFC!AA413+'SF6'!AA413</f>
        <v>0.24236311029333318</v>
      </c>
      <c r="AB413" s="94">
        <f>+'CO2'!AB413+'abs CO2'!AB413+'CH4'!AB413*PCG!$C$5+N2O!AB413*PCG!$C$6+HFC!AB413+PFC!AB413+'SF6'!AB413</f>
        <v>0.2484562684266666</v>
      </c>
      <c r="AC413" s="94">
        <f>+'CO2'!AC413+'abs CO2'!AC413+'CH4'!AC413*PCG!$C$5+N2O!AC413*PCG!$C$6+HFC!AC413+PFC!AC413+'SF6'!AC413</f>
        <v>0.25454942655999985</v>
      </c>
      <c r="AD413" s="94">
        <f>+'CO2'!AD413+'abs CO2'!AD413+'CH4'!AD413*PCG!$C$5+N2O!AD413*PCG!$C$6+HFC!AD413+PFC!AD413+'SF6'!AD413</f>
        <v>0.26064258469333312</v>
      </c>
      <c r="AE413" s="94">
        <f>+'CO2'!AE413+'abs CO2'!AE413+'CH4'!AE413*PCG!$C$5+N2O!AE413*PCG!$C$6+HFC!AE413+PFC!AE413+'SF6'!AE413</f>
        <v>0.26673574282666668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9.7926208595315811E-2</v>
      </c>
      <c r="D415" s="33">
        <f t="shared" si="102"/>
        <v>0.19585241719063162</v>
      </c>
      <c r="E415" s="33">
        <f t="shared" si="102"/>
        <v>0.29377862578594749</v>
      </c>
      <c r="F415" s="33">
        <f t="shared" si="102"/>
        <v>0.39170483438126324</v>
      </c>
      <c r="G415" s="33">
        <f t="shared" si="102"/>
        <v>0.48963104297657906</v>
      </c>
      <c r="H415" s="33">
        <f t="shared" si="102"/>
        <v>0.58755725157189476</v>
      </c>
      <c r="I415" s="33">
        <f t="shared" si="102"/>
        <v>0.68548346016721051</v>
      </c>
      <c r="J415" s="33">
        <f t="shared" si="102"/>
        <v>0.78340966876252638</v>
      </c>
      <c r="K415" s="33">
        <f t="shared" si="102"/>
        <v>0.88133587735784225</v>
      </c>
      <c r="L415" s="33">
        <f t="shared" si="102"/>
        <v>0.97926208595315789</v>
      </c>
      <c r="M415" s="33">
        <f t="shared" si="102"/>
        <v>1.0771882945484739</v>
      </c>
      <c r="N415" s="33">
        <f t="shared" si="102"/>
        <v>1.1751145031437895</v>
      </c>
      <c r="O415" s="33">
        <f t="shared" si="102"/>
        <v>1.4742538620512959</v>
      </c>
      <c r="P415" s="33">
        <f t="shared" si="102"/>
        <v>1.7545162315798524</v>
      </c>
      <c r="Q415" s="33">
        <f t="shared" si="102"/>
        <v>2.0347786011084086</v>
      </c>
      <c r="R415" s="33">
        <f t="shared" si="102"/>
        <v>2.3150409706369643</v>
      </c>
      <c r="S415" s="33">
        <f t="shared" si="102"/>
        <v>2.5953033401655201</v>
      </c>
      <c r="T415" s="33">
        <f t="shared" si="102"/>
        <v>2.8755657096940768</v>
      </c>
      <c r="U415" s="33">
        <f t="shared" si="102"/>
        <v>3.03617233565963</v>
      </c>
      <c r="V415" s="33">
        <f t="shared" si="102"/>
        <v>3.2043297573767635</v>
      </c>
      <c r="W415" s="33">
        <f t="shared" si="102"/>
        <v>3.2745609704985816</v>
      </c>
      <c r="X415" s="33">
        <f t="shared" si="102"/>
        <v>3.3447921836203993</v>
      </c>
      <c r="Y415" s="33">
        <f t="shared" si="102"/>
        <v>3.4150233967422174</v>
      </c>
      <c r="Z415" s="33">
        <f t="shared" si="102"/>
        <v>3.4852546098640347</v>
      </c>
      <c r="AA415" s="33">
        <f t="shared" si="102"/>
        <v>3.5738883998565529</v>
      </c>
      <c r="AB415" s="33">
        <f t="shared" si="102"/>
        <v>3.4984120374733649</v>
      </c>
      <c r="AC415" s="33">
        <f t="shared" si="102"/>
        <v>3.4229356750901765</v>
      </c>
      <c r="AD415" s="33">
        <f t="shared" si="102"/>
        <v>3.3474593127069885</v>
      </c>
      <c r="AE415" s="33">
        <f t="shared" si="102"/>
        <v>3.2719829503238009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9.7926208595315811E-2</v>
      </c>
      <c r="D417" s="33">
        <f t="shared" si="103"/>
        <v>0.19585241719063162</v>
      </c>
      <c r="E417" s="33">
        <f t="shared" si="103"/>
        <v>0.29377862578594749</v>
      </c>
      <c r="F417" s="33">
        <f t="shared" si="103"/>
        <v>0.39170483438126324</v>
      </c>
      <c r="G417" s="33">
        <f t="shared" si="103"/>
        <v>0.48963104297657906</v>
      </c>
      <c r="H417" s="33">
        <f t="shared" si="103"/>
        <v>0.58755725157189476</v>
      </c>
      <c r="I417" s="33">
        <f t="shared" si="103"/>
        <v>0.68548346016721051</v>
      </c>
      <c r="J417" s="33">
        <f t="shared" si="103"/>
        <v>0.78340966876252638</v>
      </c>
      <c r="K417" s="33">
        <f t="shared" si="103"/>
        <v>0.88133587735784225</v>
      </c>
      <c r="L417" s="33">
        <f t="shared" si="103"/>
        <v>0.97926208595315789</v>
      </c>
      <c r="M417" s="33">
        <f t="shared" si="103"/>
        <v>1.0771882945484739</v>
      </c>
      <c r="N417" s="33">
        <f t="shared" si="103"/>
        <v>1.1751145031437895</v>
      </c>
      <c r="O417" s="33">
        <f t="shared" si="103"/>
        <v>1.4742538620512959</v>
      </c>
      <c r="P417" s="33">
        <f t="shared" si="103"/>
        <v>1.7545162315798524</v>
      </c>
      <c r="Q417" s="33">
        <f t="shared" si="103"/>
        <v>2.0347786011084086</v>
      </c>
      <c r="R417" s="33">
        <f t="shared" si="103"/>
        <v>2.3150409706369643</v>
      </c>
      <c r="S417" s="33">
        <f t="shared" si="103"/>
        <v>2.5953033401655201</v>
      </c>
      <c r="T417" s="33">
        <f t="shared" si="103"/>
        <v>2.8755657096940768</v>
      </c>
      <c r="U417" s="33">
        <f t="shared" si="103"/>
        <v>3.03617233565963</v>
      </c>
      <c r="V417" s="33">
        <f t="shared" si="103"/>
        <v>3.2043297573767635</v>
      </c>
      <c r="W417" s="33">
        <f t="shared" si="103"/>
        <v>3.2745609704985816</v>
      </c>
      <c r="X417" s="33">
        <f t="shared" si="103"/>
        <v>3.3447921836203993</v>
      </c>
      <c r="Y417" s="33">
        <f t="shared" si="103"/>
        <v>3.4150233967422174</v>
      </c>
      <c r="Z417" s="33">
        <f t="shared" si="103"/>
        <v>3.4852546098640347</v>
      </c>
      <c r="AA417" s="33">
        <f t="shared" si="103"/>
        <v>3.5738883998565529</v>
      </c>
      <c r="AB417" s="33">
        <f t="shared" si="103"/>
        <v>3.4984120374733649</v>
      </c>
      <c r="AC417" s="33">
        <f t="shared" si="103"/>
        <v>3.4229356750901765</v>
      </c>
      <c r="AD417" s="33">
        <f t="shared" si="103"/>
        <v>3.3474593127069885</v>
      </c>
      <c r="AE417" s="33">
        <f t="shared" si="103"/>
        <v>3.2719829503238009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</v>
      </c>
      <c r="D418" s="94">
        <f>+'CO2'!D418+'abs CO2'!D418+'CH4'!D418*PCG!$C$5+N2O!D418*PCG!$C$6+HFC!D418+PFC!D418+'SF6'!D418</f>
        <v>0</v>
      </c>
      <c r="E418" s="94">
        <f>+'CO2'!E418+'abs CO2'!E418+'CH4'!E418*PCG!$C$5+N2O!E418*PCG!$C$6+HFC!E418+PFC!E418+'SF6'!E418</f>
        <v>0</v>
      </c>
      <c r="F418" s="94">
        <f>+'CO2'!F418+'abs CO2'!F418+'CH4'!F418*PCG!$C$5+N2O!F418*PCG!$C$6+HFC!F418+PFC!F418+'SF6'!F418</f>
        <v>0</v>
      </c>
      <c r="G418" s="94">
        <f>+'CO2'!G418+'abs CO2'!G418+'CH4'!G418*PCG!$C$5+N2O!G418*PCG!$C$6+HFC!G418+PFC!G418+'SF6'!G418</f>
        <v>0</v>
      </c>
      <c r="H418" s="94">
        <f>+'CO2'!H418+'abs CO2'!H418+'CH4'!H418*PCG!$C$5+N2O!H418*PCG!$C$6+HFC!H418+PFC!H418+'SF6'!H418</f>
        <v>0</v>
      </c>
      <c r="I418" s="94">
        <f>+'CO2'!I418+'abs CO2'!I418+'CH4'!I418*PCG!$C$5+N2O!I418*PCG!$C$6+HFC!I418+PFC!I418+'SF6'!I418</f>
        <v>0</v>
      </c>
      <c r="J418" s="94">
        <f>+'CO2'!J418+'abs CO2'!J418+'CH4'!J418*PCG!$C$5+N2O!J418*PCG!$C$6+HFC!J418+PFC!J418+'SF6'!J418</f>
        <v>0</v>
      </c>
      <c r="K418" s="94">
        <f>+'CO2'!K418+'abs CO2'!K418+'CH4'!K418*PCG!$C$5+N2O!K418*PCG!$C$6+HFC!K418+PFC!K418+'SF6'!K418</f>
        <v>0</v>
      </c>
      <c r="L418" s="94">
        <f>+'CO2'!L418+'abs CO2'!L418+'CH4'!L418*PCG!$C$5+N2O!L418*PCG!$C$6+HFC!L418+PFC!L418+'SF6'!L418</f>
        <v>0</v>
      </c>
      <c r="M418" s="94">
        <f>+'CO2'!M418+'abs CO2'!M418+'CH4'!M418*PCG!$C$5+N2O!M418*PCG!$C$6+HFC!M418+PFC!M418+'SF6'!M418</f>
        <v>0</v>
      </c>
      <c r="N418" s="94">
        <f>+'CO2'!N418+'abs CO2'!N418+'CH4'!N418*PCG!$C$5+N2O!N418*PCG!$C$6+HFC!N418+PFC!N418+'SF6'!N418</f>
        <v>0</v>
      </c>
      <c r="O418" s="94">
        <f>+'CO2'!O418+'abs CO2'!O418+'CH4'!O418*PCG!$C$5+N2O!O418*PCG!$C$6+HFC!O418+PFC!O418+'SF6'!O418</f>
        <v>2.3509823350894857E-2</v>
      </c>
      <c r="P418" s="94">
        <f>+'CO2'!P418+'abs CO2'!P418+'CH4'!P418*PCG!$C$5+N2O!P418*PCG!$C$6+HFC!P418+PFC!P418+'SF6'!P418</f>
        <v>2.8142657322839302E-2</v>
      </c>
      <c r="Q418" s="94">
        <f>+'CO2'!Q418+'abs CO2'!Q418+'CH4'!Q418*PCG!$C$5+N2O!Q418*PCG!$C$6+HFC!Q418+PFC!Q418+'SF6'!Q418</f>
        <v>3.2775491294783743E-2</v>
      </c>
      <c r="R418" s="94">
        <f>+'CO2'!R418+'abs CO2'!R418+'CH4'!R418*PCG!$C$5+N2O!R418*PCG!$C$6+HFC!R418+PFC!R418+'SF6'!R418</f>
        <v>3.7408325266728187E-2</v>
      </c>
      <c r="S418" s="94">
        <f>+'CO2'!S418+'abs CO2'!S418+'CH4'!S418*PCG!$C$5+N2O!S418*PCG!$C$6+HFC!S418+PFC!S418+'SF6'!S418</f>
        <v>4.2041159238672632E-2</v>
      </c>
      <c r="T418" s="94">
        <f>+'CO2'!T418+'abs CO2'!T418+'CH4'!T418*PCG!$C$5+N2O!T418*PCG!$C$6+HFC!T418+PFC!T418+'SF6'!T418</f>
        <v>4.6673993210617076E-2</v>
      </c>
      <c r="U418" s="94">
        <f>+'CO2'!U418+'abs CO2'!U418+'CH4'!U418*PCG!$C$5+N2O!U418*PCG!$C$6+HFC!U418+PFC!U418+'SF6'!U418</f>
        <v>4.1902897842203579E-2</v>
      </c>
      <c r="V418" s="94">
        <f>+'CO2'!V418+'abs CO2'!V418+'CH4'!V418*PCG!$C$5+N2O!V418*PCG!$C$6+HFC!V418+PFC!V418+'SF6'!V418</f>
        <v>4.468259822537024E-2</v>
      </c>
      <c r="W418" s="94">
        <f>+'CO2'!W418+'abs CO2'!W418+'CH4'!W418*PCG!$C$5+N2O!W418*PCG!$C$6+HFC!W418+PFC!W418+'SF6'!W418</f>
        <v>4.7462298608536908E-2</v>
      </c>
      <c r="X418" s="94">
        <f>+'CO2'!X418+'abs CO2'!X418+'CH4'!X418*PCG!$C$5+N2O!X418*PCG!$C$6+HFC!X418+PFC!X418+'SF6'!X418</f>
        <v>5.0241998991703576E-2</v>
      </c>
      <c r="Y418" s="94">
        <f>+'CO2'!Y418+'abs CO2'!Y418+'CH4'!Y418*PCG!$C$5+N2O!Y418*PCG!$C$6+HFC!Y418+PFC!Y418+'SF6'!Y418</f>
        <v>5.3021699374870244E-2</v>
      </c>
      <c r="Z418" s="94">
        <f>+'CO2'!Z418+'abs CO2'!Z418+'CH4'!Z418*PCG!$C$5+N2O!Z418*PCG!$C$6+HFC!Z418+PFC!Z418+'SF6'!Z418</f>
        <v>5.5801399758036913E-2</v>
      </c>
      <c r="AA418" s="94">
        <f>+'CO2'!AA418+'abs CO2'!AA418+'CH4'!AA418*PCG!$C$5+N2O!AA418*PCG!$C$6+HFC!AA418+PFC!AA418+'SF6'!AA418</f>
        <v>0.24236139834587031</v>
      </c>
      <c r="AB418" s="94">
        <f>+'CO2'!AB418+'abs CO2'!AB418+'CH4'!AB418*PCG!$C$5+N2O!AB418*PCG!$C$6+HFC!AB418+PFC!AB418+'SF6'!AB418</f>
        <v>0.2648112445579982</v>
      </c>
      <c r="AC418" s="94">
        <f>+'CO2'!AC418+'abs CO2'!AC418+'CH4'!AC418*PCG!$C$5+N2O!AC418*PCG!$C$6+HFC!AC418+PFC!AC418+'SF6'!AC418</f>
        <v>0.28726109077012607</v>
      </c>
      <c r="AD418" s="94">
        <f>+'CO2'!AD418+'abs CO2'!AD418+'CH4'!AD418*PCG!$C$5+N2O!AD418*PCG!$C$6+HFC!AD418+PFC!AD418+'SF6'!AD418</f>
        <v>0.30971093698225394</v>
      </c>
      <c r="AE418" s="94">
        <f>+'CO2'!AE418+'abs CO2'!AE418+'CH4'!AE418*PCG!$C$5+N2O!AE418*PCG!$C$6+HFC!AE418+PFC!AE418+'SF6'!AE418</f>
        <v>0.3321607831943818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9.7926208595315811E-2</v>
      </c>
      <c r="D421" s="94">
        <f>+'CO2'!D421+'abs CO2'!D421+'CH4'!D421*PCG!$C$5+N2O!D421*PCG!$C$6+HFC!D421+PFC!D421+'SF6'!D421</f>
        <v>0.19585241719063162</v>
      </c>
      <c r="E421" s="94">
        <f>+'CO2'!E421+'abs CO2'!E421+'CH4'!E421*PCG!$C$5+N2O!E421*PCG!$C$6+HFC!E421+PFC!E421+'SF6'!E421</f>
        <v>0.29377862578594749</v>
      </c>
      <c r="F421" s="94">
        <f>+'CO2'!F421+'abs CO2'!F421+'CH4'!F421*PCG!$C$5+N2O!F421*PCG!$C$6+HFC!F421+PFC!F421+'SF6'!F421</f>
        <v>0.39170483438126324</v>
      </c>
      <c r="G421" s="94">
        <f>+'CO2'!G421+'abs CO2'!G421+'CH4'!G421*PCG!$C$5+N2O!G421*PCG!$C$6+HFC!G421+PFC!G421+'SF6'!G421</f>
        <v>0.48963104297657906</v>
      </c>
      <c r="H421" s="94">
        <f>+'CO2'!H421+'abs CO2'!H421+'CH4'!H421*PCG!$C$5+N2O!H421*PCG!$C$6+HFC!H421+PFC!H421+'SF6'!H421</f>
        <v>0.58755725157189476</v>
      </c>
      <c r="I421" s="94">
        <f>+'CO2'!I421+'abs CO2'!I421+'CH4'!I421*PCG!$C$5+N2O!I421*PCG!$C$6+HFC!I421+PFC!I421+'SF6'!I421</f>
        <v>0.68548346016721051</v>
      </c>
      <c r="J421" s="94">
        <f>+'CO2'!J421+'abs CO2'!J421+'CH4'!J421*PCG!$C$5+N2O!J421*PCG!$C$6+HFC!J421+PFC!J421+'SF6'!J421</f>
        <v>0.78340966876252638</v>
      </c>
      <c r="K421" s="94">
        <f>+'CO2'!K421+'abs CO2'!K421+'CH4'!K421*PCG!$C$5+N2O!K421*PCG!$C$6+HFC!K421+PFC!K421+'SF6'!K421</f>
        <v>0.88133587735784225</v>
      </c>
      <c r="L421" s="94">
        <f>+'CO2'!L421+'abs CO2'!L421+'CH4'!L421*PCG!$C$5+N2O!L421*PCG!$C$6+HFC!L421+PFC!L421+'SF6'!L421</f>
        <v>0.97926208595315789</v>
      </c>
      <c r="M421" s="94">
        <f>+'CO2'!M421+'abs CO2'!M421+'CH4'!M421*PCG!$C$5+N2O!M421*PCG!$C$6+HFC!M421+PFC!M421+'SF6'!M421</f>
        <v>1.0771882945484739</v>
      </c>
      <c r="N421" s="94">
        <f>+'CO2'!N421+'abs CO2'!N421+'CH4'!N421*PCG!$C$5+N2O!N421*PCG!$C$6+HFC!N421+PFC!N421+'SF6'!N421</f>
        <v>1.1751145031437895</v>
      </c>
      <c r="O421" s="94">
        <f>+'CO2'!O421+'abs CO2'!O421+'CH4'!O421*PCG!$C$5+N2O!O421*PCG!$C$6+HFC!O421+PFC!O421+'SF6'!O421</f>
        <v>1.4507440387004011</v>
      </c>
      <c r="P421" s="94">
        <f>+'CO2'!P421+'abs CO2'!P421+'CH4'!P421*PCG!$C$5+N2O!P421*PCG!$C$6+HFC!P421+PFC!P421+'SF6'!P421</f>
        <v>1.726373574257013</v>
      </c>
      <c r="Q421" s="94">
        <f>+'CO2'!Q421+'abs CO2'!Q421+'CH4'!Q421*PCG!$C$5+N2O!Q421*PCG!$C$6+HFC!Q421+PFC!Q421+'SF6'!Q421</f>
        <v>2.0020031098136246</v>
      </c>
      <c r="R421" s="94">
        <f>+'CO2'!R421+'abs CO2'!R421+'CH4'!R421*PCG!$C$5+N2O!R421*PCG!$C$6+HFC!R421+PFC!R421+'SF6'!R421</f>
        <v>2.277632645370236</v>
      </c>
      <c r="S421" s="94">
        <f>+'CO2'!S421+'abs CO2'!S421+'CH4'!S421*PCG!$C$5+N2O!S421*PCG!$C$6+HFC!S421+PFC!S421+'SF6'!S421</f>
        <v>2.5532621809268474</v>
      </c>
      <c r="T421" s="94">
        <f>+'CO2'!T421+'abs CO2'!T421+'CH4'!T421*PCG!$C$5+N2O!T421*PCG!$C$6+HFC!T421+PFC!T421+'SF6'!T421</f>
        <v>2.8288917164834597</v>
      </c>
      <c r="U421" s="94">
        <f>+'CO2'!U421+'abs CO2'!U421+'CH4'!U421*PCG!$C$5+N2O!U421*PCG!$C$6+HFC!U421+PFC!U421+'SF6'!U421</f>
        <v>2.9942694378174264</v>
      </c>
      <c r="V421" s="94">
        <f>+'CO2'!V421+'abs CO2'!V421+'CH4'!V421*PCG!$C$5+N2O!V421*PCG!$C$6+HFC!V421+PFC!V421+'SF6'!V421</f>
        <v>3.159647159151393</v>
      </c>
      <c r="W421" s="94">
        <f>+'CO2'!W421+'abs CO2'!W421+'CH4'!W421*PCG!$C$5+N2O!W421*PCG!$C$6+HFC!W421+PFC!W421+'SF6'!W421</f>
        <v>3.2270986718900447</v>
      </c>
      <c r="X421" s="94">
        <f>+'CO2'!X421+'abs CO2'!X421+'CH4'!X421*PCG!$C$5+N2O!X421*PCG!$C$6+HFC!X421+PFC!X421+'SF6'!X421</f>
        <v>3.2945501846286955</v>
      </c>
      <c r="Y421" s="94">
        <f>+'CO2'!Y421+'abs CO2'!Y421+'CH4'!Y421*PCG!$C$5+N2O!Y421*PCG!$C$6+HFC!Y421+PFC!Y421+'SF6'!Y421</f>
        <v>3.3620016973673472</v>
      </c>
      <c r="Z421" s="94">
        <f>+'CO2'!Z421+'abs CO2'!Z421+'CH4'!Z421*PCG!$C$5+N2O!Z421*PCG!$C$6+HFC!Z421+PFC!Z421+'SF6'!Z421</f>
        <v>3.4294532101059976</v>
      </c>
      <c r="AA421" s="94">
        <f>+'CO2'!AA421+'abs CO2'!AA421+'CH4'!AA421*PCG!$C$5+N2O!AA421*PCG!$C$6+HFC!AA421+PFC!AA421+'SF6'!AA421</f>
        <v>3.3315270015106826</v>
      </c>
      <c r="AB421" s="94">
        <f>+'CO2'!AB421+'abs CO2'!AB421+'CH4'!AB421*PCG!$C$5+N2O!AB421*PCG!$C$6+HFC!AB421+PFC!AB421+'SF6'!AB421</f>
        <v>3.2336007929153667</v>
      </c>
      <c r="AC421" s="94">
        <f>+'CO2'!AC421+'abs CO2'!AC421+'CH4'!AC421*PCG!$C$5+N2O!AC421*PCG!$C$6+HFC!AC421+PFC!AC421+'SF6'!AC421</f>
        <v>3.1356745843200504</v>
      </c>
      <c r="AD421" s="94">
        <f>+'CO2'!AD421+'abs CO2'!AD421+'CH4'!AD421*PCG!$C$5+N2O!AD421*PCG!$C$6+HFC!AD421+PFC!AD421+'SF6'!AD421</f>
        <v>3.0377483757247346</v>
      </c>
      <c r="AE421" s="94">
        <f>+'CO2'!AE421+'abs CO2'!AE421+'CH4'!AE421*PCG!$C$5+N2O!AE421*PCG!$C$6+HFC!AE421+PFC!AE421+'SF6'!AE421</f>
        <v>2.9398221671294191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-8.1653901174354119E-3</v>
      </c>
      <c r="D423" s="94">
        <f>+'CO2'!D423+'abs CO2'!D423+'CH4'!D423*PCG!$C$5+N2O!D423*PCG!$C$6+HFC!D423+PFC!D423+'SF6'!D423</f>
        <v>-8.352619510054041E-3</v>
      </c>
      <c r="E423" s="94">
        <f>+'CO2'!E423+'abs CO2'!E423+'CH4'!E423*PCG!$C$5+N2O!E423*PCG!$C$6+HFC!E423+PFC!E423+'SF6'!E423</f>
        <v>-7.2780033707616808E-3</v>
      </c>
      <c r="F423" s="94">
        <f>+'CO2'!F423+'abs CO2'!F423+'CH4'!F423*PCG!$C$5+N2O!F423*PCG!$C$6+HFC!F423+PFC!F423+'SF6'!F423</f>
        <v>-5.3091640002956939E-3</v>
      </c>
      <c r="G423" s="94">
        <f>+'CO2'!G423+'abs CO2'!G423+'CH4'!G423*PCG!$C$5+N2O!G423*PCG!$C$6+HFC!G423+PFC!G423+'SF6'!G423</f>
        <v>-7.0150096343761055E-3</v>
      </c>
      <c r="H423" s="94">
        <f>+'CO2'!H423+'abs CO2'!H423+'CH4'!H423*PCG!$C$5+N2O!H423*PCG!$C$6+HFC!H423+PFC!H423+'SF6'!H423</f>
        <v>-7.6293483859787873E-3</v>
      </c>
      <c r="I423" s="94">
        <f>+'CO2'!I423+'abs CO2'!I423+'CH4'!I423*PCG!$C$5+N2O!I423*PCG!$C$6+HFC!I423+PFC!I423+'SF6'!I423</f>
        <v>-6.6547600436193313E-3</v>
      </c>
      <c r="J423" s="94">
        <f>+'CO2'!J423+'abs CO2'!J423+'CH4'!J423*PCG!$C$5+N2O!J423*PCG!$C$6+HFC!J423+PFC!J423+'SF6'!J423</f>
        <v>-6.3837593085911734E-2</v>
      </c>
      <c r="K423" s="94">
        <f>+'CO2'!K423+'abs CO2'!K423+'CH4'!K423*PCG!$C$5+N2O!K423*PCG!$C$6+HFC!K423+PFC!K423+'SF6'!K423</f>
        <v>-0.12439215036418731</v>
      </c>
      <c r="L423" s="94">
        <f>+'CO2'!L423+'abs CO2'!L423+'CH4'!L423*PCG!$C$5+N2O!L423*PCG!$C$6+HFC!L423+PFC!L423+'SF6'!L423</f>
        <v>-1.0984368976131155E-2</v>
      </c>
      <c r="M423" s="94">
        <f>+'CO2'!M423+'abs CO2'!M423+'CH4'!M423*PCG!$C$5+N2O!M423*PCG!$C$6+HFC!M423+PFC!M423+'SF6'!M423</f>
        <v>-4.7806435226459928E-2</v>
      </c>
      <c r="N423" s="94">
        <f>+'CO2'!N423+'abs CO2'!N423+'CH4'!N423*PCG!$C$5+N2O!N423*PCG!$C$6+HFC!N423+PFC!N423+'SF6'!N423</f>
        <v>-1.117377747017982E-2</v>
      </c>
      <c r="O423" s="94">
        <f>+'CO2'!O423+'abs CO2'!O423+'CH4'!O423*PCG!$C$5+N2O!O423*PCG!$C$6+HFC!O423+PFC!O423+'SF6'!O423</f>
        <v>-0.10392094255234675</v>
      </c>
      <c r="P423" s="94">
        <f>+'CO2'!P423+'abs CO2'!P423+'CH4'!P423*PCG!$C$5+N2O!P423*PCG!$C$6+HFC!P423+PFC!P423+'SF6'!P423</f>
        <v>-1.1434240282906703E-2</v>
      </c>
      <c r="Q423" s="94">
        <f>+'CO2'!Q423+'abs CO2'!Q423+'CH4'!Q423*PCG!$C$5+N2O!Q423*PCG!$C$6+HFC!Q423+PFC!Q423+'SF6'!Q423</f>
        <v>-9.4145299408160313E-2</v>
      </c>
      <c r="R423" s="94">
        <f>+'CO2'!R423+'abs CO2'!R423+'CH4'!R423*PCG!$C$5+N2O!R423*PCG!$C$6+HFC!R423+PFC!R423+'SF6'!R423</f>
        <v>-0.20691562947626224</v>
      </c>
      <c r="S423" s="94">
        <f>+'CO2'!S423+'abs CO2'!S423+'CH4'!S423*PCG!$C$5+N2O!S423*PCG!$C$6+HFC!S423+PFC!S423+'SF6'!S423</f>
        <v>-21.475932458664452</v>
      </c>
      <c r="T423" s="94">
        <f>+'CO2'!T423+'abs CO2'!T423+'CH4'!T423*PCG!$C$5+N2O!T423*PCG!$C$6+HFC!T423+PFC!T423+'SF6'!T423</f>
        <v>-12.689645024121695</v>
      </c>
      <c r="U423" s="94">
        <f>+'CO2'!U423+'abs CO2'!U423+'CH4'!U423*PCG!$C$5+N2O!U423*PCG!$C$6+HFC!U423+PFC!U423+'SF6'!U423</f>
        <v>-2.0679009195896478</v>
      </c>
      <c r="V423" s="94">
        <f>+'CO2'!V423+'abs CO2'!V423+'CH4'!V423*PCG!$C$5+N2O!V423*PCG!$C$6+HFC!V423+PFC!V423+'SF6'!V423</f>
        <v>-4.5216544312974255E-2</v>
      </c>
      <c r="W423" s="94">
        <f>+'CO2'!W423+'abs CO2'!W423+'CH4'!W423*PCG!$C$5+N2O!W423*PCG!$C$6+HFC!W423+PFC!W423+'SF6'!W423</f>
        <v>-2.1426973559058511</v>
      </c>
      <c r="X423" s="94">
        <f>+'CO2'!X423+'abs CO2'!X423+'CH4'!X423*PCG!$C$5+N2O!X423*PCG!$C$6+HFC!X423+PFC!X423+'SF6'!X423</f>
        <v>-1.7902206871183592</v>
      </c>
      <c r="Y423" s="94">
        <f>+'CO2'!Y423+'abs CO2'!Y423+'CH4'!Y423*PCG!$C$5+N2O!Y423*PCG!$C$6+HFC!Y423+PFC!Y423+'SF6'!Y423</f>
        <v>-0.58469320899444788</v>
      </c>
      <c r="Z423" s="94">
        <f>+'CO2'!Z423+'abs CO2'!Z423+'CH4'!Z423*PCG!$C$5+N2O!Z423*PCG!$C$6+HFC!Z423+PFC!Z423+'SF6'!Z423</f>
        <v>-0.93685365736834947</v>
      </c>
      <c r="AA423" s="94">
        <f>+'CO2'!AA423+'abs CO2'!AA423+'CH4'!AA423*PCG!$C$5+N2O!AA423*PCG!$C$6+HFC!AA423+PFC!AA423+'SF6'!AA423</f>
        <v>-4.734969059334313</v>
      </c>
      <c r="AB423" s="94">
        <f>+'CO2'!AB423+'abs CO2'!AB423+'CH4'!AB423*PCG!$C$5+N2O!AB423*PCG!$C$6+HFC!AB423+PFC!AB423+'SF6'!AB423</f>
        <v>-0.60030152023324235</v>
      </c>
      <c r="AC423" s="94">
        <f>+'CO2'!AC423+'abs CO2'!AC423+'CH4'!AC423*PCG!$C$5+N2O!AC423*PCG!$C$6+HFC!AC423+PFC!AC423+'SF6'!AC423</f>
        <v>-2.6494572486898327</v>
      </c>
      <c r="AD423" s="94">
        <f>+'CO2'!AD423+'abs CO2'!AD423+'CH4'!AD423*PCG!$C$5+N2O!AD423*PCG!$C$6+HFC!AD423+PFC!AD423+'SF6'!AD423</f>
        <v>-0.12626466139319553</v>
      </c>
      <c r="AE423" s="94">
        <f>+'CO2'!AE423+'abs CO2'!AE423+'CH4'!AE423*PCG!$C$5+N2O!AE423*PCG!$C$6+HFC!AE423+PFC!AE423+'SF6'!AE423</f>
        <v>-0.34225178732935368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473.14525982198506</v>
      </c>
      <c r="D425" s="32">
        <f t="shared" ref="D425:AE425" si="104">+D426+D430+D431+D434</f>
        <v>501.47960429863247</v>
      </c>
      <c r="E425" s="32">
        <f t="shared" si="104"/>
        <v>578.24193121254734</v>
      </c>
      <c r="F425" s="32">
        <f t="shared" si="104"/>
        <v>646.09659279105108</v>
      </c>
      <c r="G425" s="32">
        <f t="shared" si="104"/>
        <v>714.52060941290335</v>
      </c>
      <c r="H425" s="32">
        <f t="shared" si="104"/>
        <v>769.22115855673007</v>
      </c>
      <c r="I425" s="32">
        <f t="shared" si="104"/>
        <v>824.11072673840374</v>
      </c>
      <c r="J425" s="32">
        <f t="shared" si="104"/>
        <v>930.93081606569581</v>
      </c>
      <c r="K425" s="32">
        <f t="shared" si="104"/>
        <v>1044.8756269840239</v>
      </c>
      <c r="L425" s="32">
        <f t="shared" si="104"/>
        <v>1138.534923772294</v>
      </c>
      <c r="M425" s="32">
        <f t="shared" si="104"/>
        <v>1227.9189559405083</v>
      </c>
      <c r="N425" s="32">
        <f t="shared" si="104"/>
        <v>1676.7258247839404</v>
      </c>
      <c r="O425" s="32">
        <f t="shared" si="104"/>
        <v>1948.6826123035837</v>
      </c>
      <c r="P425" s="32">
        <f t="shared" si="104"/>
        <v>2032.0050001181207</v>
      </c>
      <c r="Q425" s="32">
        <f t="shared" si="104"/>
        <v>2136.42714592527</v>
      </c>
      <c r="R425" s="32">
        <f t="shared" si="104"/>
        <v>2291.1846163173809</v>
      </c>
      <c r="S425" s="32">
        <f t="shared" si="104"/>
        <v>2489.02858087614</v>
      </c>
      <c r="T425" s="32">
        <f t="shared" si="104"/>
        <v>2287.2680188790364</v>
      </c>
      <c r="U425" s="32">
        <f t="shared" si="104"/>
        <v>2020.6900132852579</v>
      </c>
      <c r="V425" s="32">
        <f t="shared" si="104"/>
        <v>1758.5139652777948</v>
      </c>
      <c r="W425" s="32">
        <f t="shared" si="104"/>
        <v>1854.5369203733619</v>
      </c>
      <c r="X425" s="32">
        <f t="shared" si="104"/>
        <v>1941.6502226233301</v>
      </c>
      <c r="Y425" s="32">
        <f t="shared" si="104"/>
        <v>1979.4604021162847</v>
      </c>
      <c r="Z425" s="32">
        <f t="shared" si="104"/>
        <v>2152.0467884790223</v>
      </c>
      <c r="AA425" s="32">
        <f t="shared" si="104"/>
        <v>2157.3411148658083</v>
      </c>
      <c r="AB425" s="32">
        <f t="shared" si="104"/>
        <v>2512.9372882730645</v>
      </c>
      <c r="AC425" s="32">
        <f t="shared" si="104"/>
        <v>2658.0576010839977</v>
      </c>
      <c r="AD425" s="32">
        <f t="shared" si="104"/>
        <v>2852.1074303410078</v>
      </c>
      <c r="AE425" s="32">
        <f t="shared" si="104"/>
        <v>3060.791579847406</v>
      </c>
    </row>
    <row r="426" spans="1:31" x14ac:dyDescent="0.2">
      <c r="A426" s="80" t="s">
        <v>723</v>
      </c>
      <c r="B426" s="4" t="s">
        <v>724</v>
      </c>
      <c r="C426" s="33">
        <f>+C427+C428+C429</f>
        <v>381.90056453145718</v>
      </c>
      <c r="D426" s="33">
        <f t="shared" ref="D426:AE426" si="105">+D427+D428+D429</f>
        <v>393.30828162956669</v>
      </c>
      <c r="E426" s="33">
        <f t="shared" si="105"/>
        <v>453.28247228100929</v>
      </c>
      <c r="F426" s="33">
        <f t="shared" si="105"/>
        <v>516.70531175044721</v>
      </c>
      <c r="G426" s="33">
        <f t="shared" si="105"/>
        <v>579.5416044877104</v>
      </c>
      <c r="H426" s="33">
        <f t="shared" si="105"/>
        <v>642.13939554809167</v>
      </c>
      <c r="I426" s="33">
        <f t="shared" si="105"/>
        <v>706.4133639749158</v>
      </c>
      <c r="J426" s="33">
        <f t="shared" si="105"/>
        <v>802.98931705085533</v>
      </c>
      <c r="K426" s="33">
        <f t="shared" si="105"/>
        <v>907.26774751265884</v>
      </c>
      <c r="L426" s="33">
        <f t="shared" si="105"/>
        <v>1009.9430760657906</v>
      </c>
      <c r="M426" s="33">
        <f t="shared" si="105"/>
        <v>1107.471836100962</v>
      </c>
      <c r="N426" s="33">
        <f t="shared" si="105"/>
        <v>1204.1053255579559</v>
      </c>
      <c r="O426" s="33">
        <f t="shared" si="105"/>
        <v>1302.508203332427</v>
      </c>
      <c r="P426" s="33">
        <f t="shared" si="105"/>
        <v>1393.4100837564797</v>
      </c>
      <c r="Q426" s="33">
        <f t="shared" si="105"/>
        <v>1490.8404972977489</v>
      </c>
      <c r="R426" s="33">
        <f t="shared" si="105"/>
        <v>1592.3762989250013</v>
      </c>
      <c r="S426" s="33">
        <f t="shared" si="105"/>
        <v>1698.8216890889998</v>
      </c>
      <c r="T426" s="33">
        <f t="shared" si="105"/>
        <v>1474.5842415783602</v>
      </c>
      <c r="U426" s="33">
        <f t="shared" si="105"/>
        <v>1253.1678492250112</v>
      </c>
      <c r="V426" s="33">
        <f t="shared" si="105"/>
        <v>1021.1003642247929</v>
      </c>
      <c r="W426" s="33">
        <f t="shared" si="105"/>
        <v>1018.6856784670568</v>
      </c>
      <c r="X426" s="33">
        <f t="shared" si="105"/>
        <v>1085.0028582885091</v>
      </c>
      <c r="Y426" s="33">
        <f t="shared" si="105"/>
        <v>1128.8884939823668</v>
      </c>
      <c r="Z426" s="33">
        <f t="shared" si="105"/>
        <v>1229.2697712362931</v>
      </c>
      <c r="AA426" s="33">
        <f t="shared" si="105"/>
        <v>1149.8276012152292</v>
      </c>
      <c r="AB426" s="33">
        <f t="shared" si="105"/>
        <v>1401.4754736084392</v>
      </c>
      <c r="AC426" s="33">
        <f t="shared" si="105"/>
        <v>1491.7936559337381</v>
      </c>
      <c r="AD426" s="33">
        <f t="shared" si="105"/>
        <v>1742.7858034821411</v>
      </c>
      <c r="AE426" s="33">
        <f t="shared" si="105"/>
        <v>1965.9042580157145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37.784380719513258</v>
      </c>
      <c r="F427" s="94">
        <f>+'CO2'!F427+'abs CO2'!F427+'CH4'!F427*PCG!$C$5+N2O!F427*PCG!$C$6+HFC!F427+PFC!F427+'SF6'!F427</f>
        <v>78.068842663867372</v>
      </c>
      <c r="G427" s="94">
        <f>+'CO2'!G427+'abs CO2'!G427+'CH4'!G427*PCG!$C$5+N2O!G427*PCG!$C$6+HFC!G427+PFC!G427+'SF6'!G427</f>
        <v>119.05364523723834</v>
      </c>
      <c r="H427" s="94">
        <f>+'CO2'!H427+'abs CO2'!H427+'CH4'!H427*PCG!$C$5+N2O!H427*PCG!$C$6+HFC!H427+PFC!H427+'SF6'!H427</f>
        <v>160.08195351302257</v>
      </c>
      <c r="I427" s="94">
        <f>+'CO2'!I427+'abs CO2'!I427+'CH4'!I427*PCG!$C$5+N2O!I427*PCG!$C$6+HFC!I427+PFC!I427+'SF6'!I427</f>
        <v>204.20241427350669</v>
      </c>
      <c r="J427" s="94">
        <f>+'CO2'!J427+'abs CO2'!J427+'CH4'!J427*PCG!$C$5+N2O!J427*PCG!$C$6+HFC!J427+PFC!J427+'SF6'!J427</f>
        <v>280.40397095830724</v>
      </c>
      <c r="K427" s="94">
        <f>+'CO2'!K427+'abs CO2'!K427+'CH4'!K427*PCG!$C$5+N2O!K427*PCG!$C$6+HFC!K427+PFC!K427+'SF6'!K427</f>
        <v>365.28057819234238</v>
      </c>
      <c r="L427" s="94">
        <f>+'CO2'!L427+'abs CO2'!L427+'CH4'!L427*PCG!$C$5+N2O!L427*PCG!$C$6+HFC!L427+PFC!L427+'SF6'!L427</f>
        <v>455.31083001183828</v>
      </c>
      <c r="M427" s="94">
        <f>+'CO2'!M427+'abs CO2'!M427+'CH4'!M427*PCG!$C$5+N2O!M427*PCG!$C$6+HFC!M427+PFC!M427+'SF6'!M427</f>
        <v>560.33469664100744</v>
      </c>
      <c r="N427" s="94">
        <f>+'CO2'!N427+'abs CO2'!N427+'CH4'!N427*PCG!$C$5+N2O!N427*PCG!$C$6+HFC!N427+PFC!N427+'SF6'!N427</f>
        <v>664.50142414662344</v>
      </c>
      <c r="O427" s="94">
        <f>+'CO2'!O427+'abs CO2'!O427+'CH4'!O427*PCG!$C$5+N2O!O427*PCG!$C$6+HFC!O427+PFC!O427+'SF6'!O427</f>
        <v>769.06777822138383</v>
      </c>
      <c r="P427" s="94">
        <f>+'CO2'!P427+'abs CO2'!P427+'CH4'!P427*PCG!$C$5+N2O!P427*PCG!$C$6+HFC!P427+PFC!P427+'SF6'!P427</f>
        <v>865.98545201763409</v>
      </c>
      <c r="Q427" s="94">
        <f>+'CO2'!Q427+'abs CO2'!Q427+'CH4'!Q427*PCG!$C$5+N2O!Q427*PCG!$C$6+HFC!Q427+PFC!Q427+'SF6'!Q427</f>
        <v>971.88120831443678</v>
      </c>
      <c r="R427" s="94">
        <f>+'CO2'!R427+'abs CO2'!R427+'CH4'!R427*PCG!$C$5+N2O!R427*PCG!$C$6+HFC!R427+PFC!R427+'SF6'!R427</f>
        <v>1087.2233431004493</v>
      </c>
      <c r="S427" s="94">
        <f>+'CO2'!S427+'abs CO2'!S427+'CH4'!S427*PCG!$C$5+N2O!S427*PCG!$C$6+HFC!S427+PFC!S427+'SF6'!S427</f>
        <v>1203.5501678150354</v>
      </c>
      <c r="T427" s="94">
        <f>+'CO2'!T427+'abs CO2'!T427+'CH4'!T427*PCG!$C$5+N2O!T427*PCG!$C$6+HFC!T427+PFC!T427+'SF6'!T427</f>
        <v>1055.6541323286474</v>
      </c>
      <c r="U427" s="94">
        <f>+'CO2'!U427+'abs CO2'!U427+'CH4'!U427*PCG!$C$5+N2O!U427*PCG!$C$6+HFC!U427+PFC!U427+'SF6'!U427</f>
        <v>912.35245409994889</v>
      </c>
      <c r="V427" s="94">
        <f>+'CO2'!V427+'abs CO2'!V427+'CH4'!V427*PCG!$C$5+N2O!V427*PCG!$C$6+HFC!V427+PFC!V427+'SF6'!V427</f>
        <v>743.9447059689619</v>
      </c>
      <c r="W427" s="94">
        <f>+'CO2'!W427+'abs CO2'!W427+'CH4'!W427*PCG!$C$5+N2O!W427*PCG!$C$6+HFC!W427+PFC!W427+'SF6'!W427</f>
        <v>762.0497252412049</v>
      </c>
      <c r="X427" s="94">
        <f>+'CO2'!X427+'abs CO2'!X427+'CH4'!X427*PCG!$C$5+N2O!X427*PCG!$C$6+HFC!X427+PFC!X427+'SF6'!X427</f>
        <v>827.91704103953202</v>
      </c>
      <c r="Y427" s="94">
        <f>+'CO2'!Y427+'abs CO2'!Y427+'CH4'!Y427*PCG!$C$5+N2O!Y427*PCG!$C$6+HFC!Y427+PFC!Y427+'SF6'!Y427</f>
        <v>868.13962522732595</v>
      </c>
      <c r="Z427" s="94">
        <f>+'CO2'!Z427+'abs CO2'!Z427+'CH4'!Z427*PCG!$C$5+N2O!Z427*PCG!$C$6+HFC!Z427+PFC!Z427+'SF6'!Z427</f>
        <v>967.72097400746611</v>
      </c>
      <c r="AA427" s="94">
        <f>+'CO2'!AA427+'abs CO2'!AA427+'CH4'!AA427*PCG!$C$5+N2O!AA427*PCG!$C$6+HFC!AA427+PFC!AA427+'SF6'!AA427</f>
        <v>909.2198600772125</v>
      </c>
      <c r="AB427" s="94">
        <f>+'CO2'!AB427+'abs CO2'!AB427+'CH4'!AB427*PCG!$C$5+N2O!AB427*PCG!$C$6+HFC!AB427+PFC!AB427+'SF6'!AB427</f>
        <v>1129.5845900387073</v>
      </c>
      <c r="AC427" s="94">
        <f>+'CO2'!AC427+'abs CO2'!AC427+'CH4'!AC427*PCG!$C$5+N2O!AC427*PCG!$C$6+HFC!AC427+PFC!AC427+'SF6'!AC427</f>
        <v>1196.1170729215194</v>
      </c>
      <c r="AD427" s="94">
        <f>+'CO2'!AD427+'abs CO2'!AD427+'CH4'!AD427*PCG!$C$5+N2O!AD427*PCG!$C$6+HFC!AD427+PFC!AD427+'SF6'!AD427</f>
        <v>1409.4768241531551</v>
      </c>
      <c r="AE427" s="94">
        <f>+'CO2'!AE427+'abs CO2'!AE427+'CH4'!AE427*PCG!$C$5+N2O!AE427*PCG!$C$6+HFC!AE427+PFC!AE427+'SF6'!AE427</f>
        <v>1640.2080658368491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73.192236695381212</v>
      </c>
      <c r="D428" s="94">
        <f>+'CO2'!D428+'abs CO2'!D428+'CH4'!D428*PCG!$C$5+N2O!D428*PCG!$C$6+HFC!D428+PFC!D428+'SF6'!D428</f>
        <v>75.352656525528758</v>
      </c>
      <c r="E428" s="94">
        <f>+'CO2'!E428+'abs CO2'!E428+'CH4'!E428*PCG!$C$5+N2O!E428*PCG!$C$6+HFC!E428+PFC!E428+'SF6'!E428</f>
        <v>83.06530686024189</v>
      </c>
      <c r="F428" s="94">
        <f>+'CO2'!F428+'abs CO2'!F428+'CH4'!F428*PCG!$C$5+N2O!F428*PCG!$C$6+HFC!F428+PFC!F428+'SF6'!F428</f>
        <v>89.488835767878257</v>
      </c>
      <c r="G428" s="94">
        <f>+'CO2'!G428+'abs CO2'!G428+'CH4'!G428*PCG!$C$5+N2O!G428*PCG!$C$6+HFC!G428+PFC!G428+'SF6'!G428</f>
        <v>94.971826576802314</v>
      </c>
      <c r="H428" s="94">
        <f>+'CO2'!H428+'abs CO2'!H428+'CH4'!H428*PCG!$C$5+N2O!H428*PCG!$C$6+HFC!H428+PFC!H428+'SF6'!H428</f>
        <v>99.384067894347368</v>
      </c>
      <c r="I428" s="94">
        <f>+'CO2'!I428+'abs CO2'!I428+'CH4'!I428*PCG!$C$5+N2O!I428*PCG!$C$6+HFC!I428+PFC!I428+'SF6'!I428</f>
        <v>103.36893912364256</v>
      </c>
      <c r="J428" s="94">
        <f>+'CO2'!J428+'abs CO2'!J428+'CH4'!J428*PCG!$C$5+N2O!J428*PCG!$C$6+HFC!J428+PFC!J428+'SF6'!J428</f>
        <v>108.60624069271216</v>
      </c>
      <c r="K428" s="94">
        <f>+'CO2'!K428+'abs CO2'!K428+'CH4'!K428*PCG!$C$5+N2O!K428*PCG!$C$6+HFC!K428+PFC!K428+'SF6'!K428</f>
        <v>113.83773336101319</v>
      </c>
      <c r="L428" s="94">
        <f>+'CO2'!L428+'abs CO2'!L428+'CH4'!L428*PCG!$C$5+N2O!L428*PCG!$C$6+HFC!L428+PFC!L428+'SF6'!L428</f>
        <v>118.92118979503917</v>
      </c>
      <c r="M428" s="94">
        <f>+'CO2'!M428+'abs CO2'!M428+'CH4'!M428*PCG!$C$5+N2O!M428*PCG!$C$6+HFC!M428+PFC!M428+'SF6'!M428</f>
        <v>116.32991045211367</v>
      </c>
      <c r="N428" s="94">
        <f>+'CO2'!N428+'abs CO2'!N428+'CH4'!N428*PCG!$C$5+N2O!N428*PCG!$C$6+HFC!N428+PFC!N428+'SF6'!N428</f>
        <v>117.30096068729657</v>
      </c>
      <c r="O428" s="94">
        <f>+'CO2'!O428+'abs CO2'!O428+'CH4'!O428*PCG!$C$5+N2O!O428*PCG!$C$6+HFC!O428+PFC!O428+'SF6'!O428</f>
        <v>114.31504152666233</v>
      </c>
      <c r="P428" s="94">
        <f>+'CO2'!P428+'abs CO2'!P428+'CH4'!P428*PCG!$C$5+N2O!P428*PCG!$C$6+HFC!P428+PFC!P428+'SF6'!P428</f>
        <v>112.00946551277744</v>
      </c>
      <c r="Q428" s="94">
        <f>+'CO2'!Q428+'abs CO2'!Q428+'CH4'!Q428*PCG!$C$5+N2O!Q428*PCG!$C$6+HFC!Q428+PFC!Q428+'SF6'!Q428</f>
        <v>109.84565722793187</v>
      </c>
      <c r="R428" s="94">
        <f>+'CO2'!R428+'abs CO2'!R428+'CH4'!R428*PCG!$C$5+N2O!R428*PCG!$C$6+HFC!R428+PFC!R428+'SF6'!R428</f>
        <v>105.64158636785092</v>
      </c>
      <c r="S428" s="94">
        <f>+'CO2'!S428+'abs CO2'!S428+'CH4'!S428*PCG!$C$5+N2O!S428*PCG!$C$6+HFC!S428+PFC!S428+'SF6'!S428</f>
        <v>102.97490642737175</v>
      </c>
      <c r="T428" s="94">
        <f>+'CO2'!T428+'abs CO2'!T428+'CH4'!T428*PCG!$C$5+N2O!T428*PCG!$C$6+HFC!T428+PFC!T428+'SF6'!T428</f>
        <v>90.224715156140775</v>
      </c>
      <c r="U428" s="94">
        <f>+'CO2'!U428+'abs CO2'!U428+'CH4'!U428*PCG!$C$5+N2O!U428*PCG!$C$6+HFC!U428+PFC!U428+'SF6'!U428</f>
        <v>78.112157873522506</v>
      </c>
      <c r="V428" s="94">
        <f>+'CO2'!V428+'abs CO2'!V428+'CH4'!V428*PCG!$C$5+N2O!V428*PCG!$C$6+HFC!V428+PFC!V428+'SF6'!V428</f>
        <v>59.856543667180716</v>
      </c>
      <c r="W428" s="94">
        <f>+'CO2'!W428+'abs CO2'!W428+'CH4'!W428*PCG!$C$5+N2O!W428*PCG!$C$6+HFC!W428+PFC!W428+'SF6'!W428</f>
        <v>51.088676526483148</v>
      </c>
      <c r="X428" s="94">
        <f>+'CO2'!X428+'abs CO2'!X428+'CH4'!X428*PCG!$C$5+N2O!X428*PCG!$C$6+HFC!X428+PFC!X428+'SF6'!X428</f>
        <v>49.663425158093951</v>
      </c>
      <c r="Y428" s="94">
        <f>+'CO2'!Y428+'abs CO2'!Y428+'CH4'!Y428*PCG!$C$5+N2O!Y428*PCG!$C$6+HFC!Y428+PFC!Y428+'SF6'!Y428</f>
        <v>48.448471146422392</v>
      </c>
      <c r="Z428" s="94">
        <f>+'CO2'!Z428+'abs CO2'!Z428+'CH4'!Z428*PCG!$C$5+N2O!Z428*PCG!$C$6+HFC!Z428+PFC!Z428+'SF6'!Z428</f>
        <v>48.544894869722235</v>
      </c>
      <c r="AA428" s="94">
        <f>+'CO2'!AA428+'abs CO2'!AA428+'CH4'!AA428*PCG!$C$5+N2O!AA428*PCG!$C$6+HFC!AA428+PFC!AA428+'SF6'!AA428</f>
        <v>43.192654900607948</v>
      </c>
      <c r="AB428" s="94">
        <f>+'CO2'!AB428+'abs CO2'!AB428+'CH4'!AB428*PCG!$C$5+N2O!AB428*PCG!$C$6+HFC!AB428+PFC!AB428+'SF6'!AB428</f>
        <v>39.299953380835859</v>
      </c>
      <c r="AC428" s="94">
        <f>+'CO2'!AC428+'abs CO2'!AC428+'CH4'!AC428*PCG!$C$5+N2O!AC428*PCG!$C$6+HFC!AC428+PFC!AC428+'SF6'!AC428</f>
        <v>40.079442591303085</v>
      </c>
      <c r="AD428" s="94">
        <f>+'CO2'!AD428+'abs CO2'!AD428+'CH4'!AD428*PCG!$C$5+N2O!AD428*PCG!$C$6+HFC!AD428+PFC!AD428+'SF6'!AD428</f>
        <v>42.653248268949469</v>
      </c>
      <c r="AE428" s="94">
        <f>+'CO2'!AE428+'abs CO2'!AE428+'CH4'!AE428*PCG!$C$5+N2O!AE428*PCG!$C$6+HFC!AE428+PFC!AE428+'SF6'!AE428</f>
        <v>53.832438387176673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308.70832783607597</v>
      </c>
      <c r="D429" s="94">
        <f>+'CO2'!D429+'abs CO2'!D429+'CH4'!D429*PCG!$C$5+N2O!D429*PCG!$C$6+HFC!D429+PFC!D429+'SF6'!D429</f>
        <v>317.95562510403795</v>
      </c>
      <c r="E429" s="94">
        <f>+'CO2'!E429+'abs CO2'!E429+'CH4'!E429*PCG!$C$5+N2O!E429*PCG!$C$6+HFC!E429+PFC!E429+'SF6'!E429</f>
        <v>332.43278470125415</v>
      </c>
      <c r="F429" s="94">
        <f>+'CO2'!F429+'abs CO2'!F429+'CH4'!F429*PCG!$C$5+N2O!F429*PCG!$C$6+HFC!F429+PFC!F429+'SF6'!F429</f>
        <v>349.14763331870165</v>
      </c>
      <c r="G429" s="94">
        <f>+'CO2'!G429+'abs CO2'!G429+'CH4'!G429*PCG!$C$5+N2O!G429*PCG!$C$6+HFC!G429+PFC!G429+'SF6'!G429</f>
        <v>365.51613267366974</v>
      </c>
      <c r="H429" s="94">
        <f>+'CO2'!H429+'abs CO2'!H429+'CH4'!H429*PCG!$C$5+N2O!H429*PCG!$C$6+HFC!H429+PFC!H429+'SF6'!H429</f>
        <v>382.67337414072176</v>
      </c>
      <c r="I429" s="94">
        <f>+'CO2'!I429+'abs CO2'!I429+'CH4'!I429*PCG!$C$5+N2O!I429*PCG!$C$6+HFC!I429+PFC!I429+'SF6'!I429</f>
        <v>398.84201057776653</v>
      </c>
      <c r="J429" s="94">
        <f>+'CO2'!J429+'abs CO2'!J429+'CH4'!J429*PCG!$C$5+N2O!J429*PCG!$C$6+HFC!J429+PFC!J429+'SF6'!J429</f>
        <v>413.97910539983593</v>
      </c>
      <c r="K429" s="94">
        <f>+'CO2'!K429+'abs CO2'!K429+'CH4'!K429*PCG!$C$5+N2O!K429*PCG!$C$6+HFC!K429+PFC!K429+'SF6'!K429</f>
        <v>428.14943595930322</v>
      </c>
      <c r="L429" s="94">
        <f>+'CO2'!L429+'abs CO2'!L429+'CH4'!L429*PCG!$C$5+N2O!L429*PCG!$C$6+HFC!L429+PFC!L429+'SF6'!L429</f>
        <v>435.71105625891312</v>
      </c>
      <c r="M429" s="94">
        <f>+'CO2'!M429+'abs CO2'!M429+'CH4'!M429*PCG!$C$5+N2O!M429*PCG!$C$6+HFC!M429+PFC!M429+'SF6'!M429</f>
        <v>430.80722900784093</v>
      </c>
      <c r="N429" s="94">
        <f>+'CO2'!N429+'abs CO2'!N429+'CH4'!N429*PCG!$C$5+N2O!N429*PCG!$C$6+HFC!N429+PFC!N429+'SF6'!N429</f>
        <v>422.30294072403592</v>
      </c>
      <c r="O429" s="94">
        <f>+'CO2'!O429+'abs CO2'!O429+'CH4'!O429*PCG!$C$5+N2O!O429*PCG!$C$6+HFC!O429+PFC!O429+'SF6'!O429</f>
        <v>419.12538358438081</v>
      </c>
      <c r="P429" s="94">
        <f>+'CO2'!P429+'abs CO2'!P429+'CH4'!P429*PCG!$C$5+N2O!P429*PCG!$C$6+HFC!P429+PFC!P429+'SF6'!P429</f>
        <v>415.41516622606827</v>
      </c>
      <c r="Q429" s="94">
        <f>+'CO2'!Q429+'abs CO2'!Q429+'CH4'!Q429*PCG!$C$5+N2O!Q429*PCG!$C$6+HFC!Q429+PFC!Q429+'SF6'!Q429</f>
        <v>409.11363175538031</v>
      </c>
      <c r="R429" s="94">
        <f>+'CO2'!R429+'abs CO2'!R429+'CH4'!R429*PCG!$C$5+N2O!R429*PCG!$C$6+HFC!R429+PFC!R429+'SF6'!R429</f>
        <v>399.51136945670106</v>
      </c>
      <c r="S429" s="94">
        <f>+'CO2'!S429+'abs CO2'!S429+'CH4'!S429*PCG!$C$5+N2O!S429*PCG!$C$6+HFC!S429+PFC!S429+'SF6'!S429</f>
        <v>392.29661484659283</v>
      </c>
      <c r="T429" s="94">
        <f>+'CO2'!T429+'abs CO2'!T429+'CH4'!T429*PCG!$C$5+N2O!T429*PCG!$C$6+HFC!T429+PFC!T429+'SF6'!T429</f>
        <v>328.70539409357207</v>
      </c>
      <c r="U429" s="94">
        <f>+'CO2'!U429+'abs CO2'!U429+'CH4'!U429*PCG!$C$5+N2O!U429*PCG!$C$6+HFC!U429+PFC!U429+'SF6'!U429</f>
        <v>262.70323725153986</v>
      </c>
      <c r="V429" s="94">
        <f>+'CO2'!V429+'abs CO2'!V429+'CH4'!V429*PCG!$C$5+N2O!V429*PCG!$C$6+HFC!V429+PFC!V429+'SF6'!V429</f>
        <v>217.29911458865021</v>
      </c>
      <c r="W429" s="94">
        <f>+'CO2'!W429+'abs CO2'!W429+'CH4'!W429*PCG!$C$5+N2O!W429*PCG!$C$6+HFC!W429+PFC!W429+'SF6'!W429</f>
        <v>205.54727669936881</v>
      </c>
      <c r="X429" s="94">
        <f>+'CO2'!X429+'abs CO2'!X429+'CH4'!X429*PCG!$C$5+N2O!X429*PCG!$C$6+HFC!X429+PFC!X429+'SF6'!X429</f>
        <v>207.42239209088322</v>
      </c>
      <c r="Y429" s="94">
        <f>+'CO2'!Y429+'abs CO2'!Y429+'CH4'!Y429*PCG!$C$5+N2O!Y429*PCG!$C$6+HFC!Y429+PFC!Y429+'SF6'!Y429</f>
        <v>212.3003976086184</v>
      </c>
      <c r="Z429" s="94">
        <f>+'CO2'!Z429+'abs CO2'!Z429+'CH4'!Z429*PCG!$C$5+N2O!Z429*PCG!$C$6+HFC!Z429+PFC!Z429+'SF6'!Z429</f>
        <v>213.00390235910461</v>
      </c>
      <c r="AA429" s="94">
        <f>+'CO2'!AA429+'abs CO2'!AA429+'CH4'!AA429*PCG!$C$5+N2O!AA429*PCG!$C$6+HFC!AA429+PFC!AA429+'SF6'!AA429</f>
        <v>197.41508623740864</v>
      </c>
      <c r="AB429" s="94">
        <f>+'CO2'!AB429+'abs CO2'!AB429+'CH4'!AB429*PCG!$C$5+N2O!AB429*PCG!$C$6+HFC!AB429+PFC!AB429+'SF6'!AB429</f>
        <v>232.5909301888959</v>
      </c>
      <c r="AC429" s="94">
        <f>+'CO2'!AC429+'abs CO2'!AC429+'CH4'!AC429*PCG!$C$5+N2O!AC429*PCG!$C$6+HFC!AC429+PFC!AC429+'SF6'!AC429</f>
        <v>255.59714042091568</v>
      </c>
      <c r="AD429" s="94">
        <f>+'CO2'!AD429+'abs CO2'!AD429+'CH4'!AD429*PCG!$C$5+N2O!AD429*PCG!$C$6+HFC!AD429+PFC!AD429+'SF6'!AD429</f>
        <v>290.6557310600366</v>
      </c>
      <c r="AE429" s="94">
        <f>+'CO2'!AE429+'abs CO2'!AE429+'CH4'!AE429*PCG!$C$5+N2O!AE429*PCG!$C$6+HFC!AE429+PFC!AE429+'SF6'!AE429</f>
        <v>271.86375379168879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17.045999999999999</v>
      </c>
      <c r="D430" s="94">
        <f>+'CO2'!D430+'abs CO2'!D430+'CH4'!D430*PCG!$C$5+N2O!D430*PCG!$C$6+HFC!D430+PFC!D430+'SF6'!D430</f>
        <v>17.045999999999999</v>
      </c>
      <c r="E430" s="94">
        <f>+'CO2'!E430+'abs CO2'!E430+'CH4'!E430*PCG!$C$5+N2O!E430*PCG!$C$6+HFC!E430+PFC!E430+'SF6'!E430</f>
        <v>17.045999999999999</v>
      </c>
      <c r="F430" s="94">
        <f>+'CO2'!F430+'abs CO2'!F430+'CH4'!F430*PCG!$C$5+N2O!F430*PCG!$C$6+HFC!F430+PFC!F430+'SF6'!F430</f>
        <v>17.045999999999999</v>
      </c>
      <c r="G430" s="94">
        <f>+'CO2'!G430+'abs CO2'!G430+'CH4'!G430*PCG!$C$5+N2O!G430*PCG!$C$6+HFC!G430+PFC!G430+'SF6'!G430</f>
        <v>17.045999999999999</v>
      </c>
      <c r="H430" s="94">
        <f>+'CO2'!H430+'abs CO2'!H430+'CH4'!H430*PCG!$C$5+N2O!H430*PCG!$C$6+HFC!H430+PFC!H430+'SF6'!H430</f>
        <v>17.045999999999999</v>
      </c>
      <c r="I430" s="94">
        <f>+'CO2'!I430+'abs CO2'!I430+'CH4'!I430*PCG!$C$5+N2O!I430*PCG!$C$6+HFC!I430+PFC!I430+'SF6'!I430</f>
        <v>17.045999999999999</v>
      </c>
      <c r="J430" s="94">
        <f>+'CO2'!J430+'abs CO2'!J430+'CH4'!J430*PCG!$C$5+N2O!J430*PCG!$C$6+HFC!J430+PFC!J430+'SF6'!J430</f>
        <v>19.3188</v>
      </c>
      <c r="K430" s="94">
        <f>+'CO2'!K430+'abs CO2'!K430+'CH4'!K430*PCG!$C$5+N2O!K430*PCG!$C$6+HFC!K430+PFC!K430+'SF6'!K430</f>
        <v>19.3188</v>
      </c>
      <c r="L430" s="94">
        <f>+'CO2'!L430+'abs CO2'!L430+'CH4'!L430*PCG!$C$5+N2O!L430*PCG!$C$6+HFC!L430+PFC!L430+'SF6'!L430</f>
        <v>19.3188</v>
      </c>
      <c r="M430" s="94">
        <f>+'CO2'!M430+'abs CO2'!M430+'CH4'!M430*PCG!$C$5+N2O!M430*PCG!$C$6+HFC!M430+PFC!M430+'SF6'!M430</f>
        <v>20.360500000000002</v>
      </c>
      <c r="N430" s="94">
        <f>+'CO2'!N430+'abs CO2'!N430+'CH4'!N430*PCG!$C$5+N2O!N430*PCG!$C$6+HFC!N430+PFC!N430+'SF6'!N430</f>
        <v>20.360500000000002</v>
      </c>
      <c r="O430" s="94">
        <f>+'CO2'!O430+'abs CO2'!O430+'CH4'!O430*PCG!$C$5+N2O!O430*PCG!$C$6+HFC!O430+PFC!O430+'SF6'!O430</f>
        <v>20.637023999999997</v>
      </c>
      <c r="P430" s="94">
        <f>+'CO2'!P430+'abs CO2'!P430+'CH4'!P430*PCG!$C$5+N2O!P430*PCG!$C$6+HFC!P430+PFC!P430+'SF6'!P430</f>
        <v>20.637023999999997</v>
      </c>
      <c r="Q430" s="94">
        <f>+'CO2'!Q430+'abs CO2'!Q430+'CH4'!Q430*PCG!$C$5+N2O!Q430*PCG!$C$6+HFC!Q430+PFC!Q430+'SF6'!Q430</f>
        <v>20.637023999999997</v>
      </c>
      <c r="R430" s="94">
        <f>+'CO2'!R430+'abs CO2'!R430+'CH4'!R430*PCG!$C$5+N2O!R430*PCG!$C$6+HFC!R430+PFC!R430+'SF6'!R430</f>
        <v>19.595323999999998</v>
      </c>
      <c r="S430" s="94">
        <f>+'CO2'!S430+'abs CO2'!S430+'CH4'!S430*PCG!$C$5+N2O!S430*PCG!$C$6+HFC!S430+PFC!S430+'SF6'!S430</f>
        <v>20.175527982599995</v>
      </c>
      <c r="T430" s="94">
        <f>+'CO2'!T430+'abs CO2'!T430+'CH4'!T430*PCG!$C$5+N2O!T430*PCG!$C$6+HFC!T430+PFC!T430+'SF6'!T430</f>
        <v>20.175527982599995</v>
      </c>
      <c r="U430" s="94">
        <f>+'CO2'!U430+'abs CO2'!U430+'CH4'!U430*PCG!$C$5+N2O!U430*PCG!$C$6+HFC!U430+PFC!U430+'SF6'!U430</f>
        <v>20.175527982599998</v>
      </c>
      <c r="V430" s="94">
        <f>+'CO2'!V430+'abs CO2'!V430+'CH4'!V430*PCG!$C$5+N2O!V430*PCG!$C$6+HFC!V430+PFC!V430+'SF6'!V430</f>
        <v>20.175527982599995</v>
      </c>
      <c r="W430" s="94">
        <f>+'CO2'!W430+'abs CO2'!W430+'CH4'!W430*PCG!$C$5+N2O!W430*PCG!$C$6+HFC!W430+PFC!W430+'SF6'!W430</f>
        <v>25.367360782600002</v>
      </c>
      <c r="X430" s="94">
        <f>+'CO2'!X430+'abs CO2'!X430+'CH4'!X430*PCG!$C$5+N2O!X430*PCG!$C$6+HFC!X430+PFC!X430+'SF6'!X430</f>
        <v>25.286108182600003</v>
      </c>
      <c r="Y430" s="94">
        <f>+'CO2'!Y430+'abs CO2'!Y430+'CH4'!Y430*PCG!$C$5+N2O!Y430*PCG!$C$6+HFC!Y430+PFC!Y430+'SF6'!Y430</f>
        <v>16.908567382599998</v>
      </c>
      <c r="Z430" s="94">
        <f>+'CO2'!Z430+'abs CO2'!Z430+'CH4'!Z430*PCG!$C$5+N2O!Z430*PCG!$C$6+HFC!Z430+PFC!Z430+'SF6'!Z430</f>
        <v>30.462599582600003</v>
      </c>
      <c r="AA430" s="94">
        <f>+'CO2'!AA430+'abs CO2'!AA430+'CH4'!AA430*PCG!$C$5+N2O!AA430*PCG!$C$6+HFC!AA430+PFC!AA430+'SF6'!AA430</f>
        <v>23.644656036600004</v>
      </c>
      <c r="AB430" s="94">
        <f>+'CO2'!AB430+'abs CO2'!AB430+'CH4'!AB430*PCG!$C$5+N2O!AB430*PCG!$C$6+HFC!AB430+PFC!AB430+'SF6'!AB430</f>
        <v>26.779497068000005</v>
      </c>
      <c r="AC430" s="94">
        <f>+'CO2'!AC430+'abs CO2'!AC430+'CH4'!AC430*PCG!$C$5+N2O!AC430*PCG!$C$6+HFC!AC430+PFC!AC430+'SF6'!AC430</f>
        <v>27.621232335999956</v>
      </c>
      <c r="AD430" s="94">
        <f>+'CO2'!AD430+'abs CO2'!AD430+'CH4'!AD430*PCG!$C$5+N2O!AD430*PCG!$C$6+HFC!AD430+PFC!AD430+'SF6'!AD430</f>
        <v>28.00798524199999</v>
      </c>
      <c r="AE430" s="94">
        <f>+'CO2'!AE430+'abs CO2'!AE430+'CH4'!AE430*PCG!$C$5+N2O!AE430*PCG!$C$6+HFC!AE430+PFC!AE430+'SF6'!AE430</f>
        <v>31.698722659999994</v>
      </c>
    </row>
    <row r="431" spans="1:31" x14ac:dyDescent="0.2">
      <c r="A431" s="80" t="s">
        <v>730</v>
      </c>
      <c r="B431" s="4" t="s">
        <v>731</v>
      </c>
      <c r="C431" s="33">
        <f>+C432+C433</f>
        <v>0.25526617228388188</v>
      </c>
      <c r="D431" s="33">
        <f t="shared" ref="D431:AE431" si="106">+D432+D433</f>
        <v>0.26295746580150126</v>
      </c>
      <c r="E431" s="33">
        <f t="shared" si="106"/>
        <v>0.27906423012108506</v>
      </c>
      <c r="F431" s="33">
        <f t="shared" si="106"/>
        <v>0.28535316116691167</v>
      </c>
      <c r="G431" s="33">
        <f t="shared" si="106"/>
        <v>0.28968255662284859</v>
      </c>
      <c r="H431" s="33">
        <f t="shared" si="106"/>
        <v>0.29897442241384814</v>
      </c>
      <c r="I431" s="33">
        <f t="shared" si="106"/>
        <v>0.35653306481526764</v>
      </c>
      <c r="J431" s="33">
        <f t="shared" si="106"/>
        <v>0.37138982427313505</v>
      </c>
      <c r="K431" s="33">
        <f t="shared" si="106"/>
        <v>0.38296657070709272</v>
      </c>
      <c r="L431" s="33">
        <f t="shared" si="106"/>
        <v>0.38907681784816855</v>
      </c>
      <c r="M431" s="33">
        <f t="shared" si="106"/>
        <v>0.4037669995436528</v>
      </c>
      <c r="N431" s="33">
        <f t="shared" si="106"/>
        <v>0.41843696288293675</v>
      </c>
      <c r="O431" s="33">
        <f t="shared" si="106"/>
        <v>0.42298093723463187</v>
      </c>
      <c r="P431" s="33">
        <f t="shared" si="106"/>
        <v>0.4412782929886887</v>
      </c>
      <c r="Q431" s="33">
        <f t="shared" si="106"/>
        <v>0.47502165050129597</v>
      </c>
      <c r="R431" s="33">
        <f t="shared" si="106"/>
        <v>0.51251551556156172</v>
      </c>
      <c r="S431" s="33">
        <f t="shared" si="106"/>
        <v>0.5434207651371904</v>
      </c>
      <c r="T431" s="33">
        <f t="shared" si="106"/>
        <v>0.57580862173916758</v>
      </c>
      <c r="U431" s="33">
        <f t="shared" si="106"/>
        <v>0.60277019981685487</v>
      </c>
      <c r="V431" s="33">
        <f t="shared" si="106"/>
        <v>0.64941454792410136</v>
      </c>
      <c r="W431" s="33">
        <f t="shared" si="106"/>
        <v>0.70135484542329185</v>
      </c>
      <c r="X431" s="33">
        <f t="shared" si="106"/>
        <v>0.76661479827206636</v>
      </c>
      <c r="Y431" s="33">
        <f t="shared" si="106"/>
        <v>0.82954587027344284</v>
      </c>
      <c r="Z431" s="33">
        <f t="shared" si="106"/>
        <v>0.85743327811892633</v>
      </c>
      <c r="AA431" s="33">
        <f t="shared" si="106"/>
        <v>0.92917348768224084</v>
      </c>
      <c r="AB431" s="33">
        <f t="shared" si="106"/>
        <v>1.0487747667133323</v>
      </c>
      <c r="AC431" s="33">
        <f t="shared" si="106"/>
        <v>0.58050918830844733</v>
      </c>
      <c r="AD431" s="33">
        <f t="shared" si="106"/>
        <v>0.76665606223448868</v>
      </c>
      <c r="AE431" s="33">
        <f t="shared" si="106"/>
        <v>0.92056436754973459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1.7964443250000003E-3</v>
      </c>
      <c r="D432" s="94">
        <f>+'CO2'!D432+'abs CO2'!D432+'CH4'!D432*PCG!$C$5+N2O!D432*PCG!$C$6+HFC!D432+PFC!D432+'SF6'!D432</f>
        <v>1.8784525499999996E-3</v>
      </c>
      <c r="E432" s="94">
        <f>+'CO2'!E432+'abs CO2'!E432+'CH4'!E432*PCG!$C$5+N2O!E432*PCG!$C$6+HFC!E432+PFC!E432+'SF6'!E432</f>
        <v>1.9666500749999996E-3</v>
      </c>
      <c r="F432" s="94">
        <f>+'CO2'!F432+'abs CO2'!F432+'CH4'!F432*PCG!$C$5+N2O!F432*PCG!$C$6+HFC!F432+PFC!F432+'SF6'!F432</f>
        <v>1.9651027499999999E-3</v>
      </c>
      <c r="G432" s="94">
        <f>+'CO2'!G432+'abs CO2'!G432+'CH4'!G432*PCG!$C$5+N2O!G432*PCG!$C$6+HFC!G432+PFC!G432+'SF6'!G432</f>
        <v>1.7778764249999999E-3</v>
      </c>
      <c r="H432" s="94">
        <f>+'CO2'!H432+'abs CO2'!H432+'CH4'!H432*PCG!$C$5+N2O!H432*PCG!$C$6+HFC!H432+PFC!H432+'SF6'!H432</f>
        <v>1.7902550249999998E-3</v>
      </c>
      <c r="I432" s="94">
        <f>+'CO2'!I432+'abs CO2'!I432+'CH4'!I432*PCG!$C$5+N2O!I432*PCG!$C$6+HFC!I432+PFC!I432+'SF6'!I432</f>
        <v>5.1648229720352233E-2</v>
      </c>
      <c r="J432" s="94">
        <f>+'CO2'!J432+'abs CO2'!J432+'CH4'!J432*PCG!$C$5+N2O!J432*PCG!$C$6+HFC!J432+PFC!J432+'SF6'!J432</f>
        <v>5.7901444036972533E-2</v>
      </c>
      <c r="K432" s="94">
        <f>+'CO2'!K432+'abs CO2'!K432+'CH4'!K432*PCG!$C$5+N2O!K432*PCG!$C$6+HFC!K432+PFC!K432+'SF6'!K432</f>
        <v>6.4842995287363564E-2</v>
      </c>
      <c r="L432" s="94">
        <f>+'CO2'!L432+'abs CO2'!L432+'CH4'!L432*PCG!$C$5+N2O!L432*PCG!$C$6+HFC!L432+PFC!L432+'SF6'!L432</f>
        <v>7.2826440925771327E-2</v>
      </c>
      <c r="M432" s="94">
        <f>+'CO2'!M432+'abs CO2'!M432+'CH4'!M432*PCG!$C$5+N2O!M432*PCG!$C$6+HFC!M432+PFC!M432+'SF6'!M432</f>
        <v>8.1644628363506971E-2</v>
      </c>
      <c r="N432" s="94">
        <f>+'CO2'!N432+'abs CO2'!N432+'CH4'!N432*PCG!$C$5+N2O!N432*PCG!$C$6+HFC!N432+PFC!N432+'SF6'!N432</f>
        <v>9.1861331889709227E-2</v>
      </c>
      <c r="O432" s="94">
        <f>+'CO2'!O432+'abs CO2'!O432+'CH4'!O432*PCG!$C$5+N2O!O432*PCG!$C$6+HFC!O432+PFC!O432+'SF6'!O432</f>
        <v>0.10346408486824309</v>
      </c>
      <c r="P432" s="94">
        <f>+'CO2'!P432+'abs CO2'!P432+'CH4'!P432*PCG!$C$5+N2O!P432*PCG!$C$6+HFC!P432+PFC!P432+'SF6'!P432</f>
        <v>0.11637415763152002</v>
      </c>
      <c r="Q432" s="94">
        <f>+'CO2'!Q432+'abs CO2'!Q432+'CH4'!Q432*PCG!$C$5+N2O!Q432*PCG!$C$6+HFC!Q432+PFC!Q432+'SF6'!Q432</f>
        <v>0.13113272108605192</v>
      </c>
      <c r="R432" s="94">
        <f>+'CO2'!R432+'abs CO2'!R432+'CH4'!R432*PCG!$C$5+N2O!R432*PCG!$C$6+HFC!R432+PFC!R432+'SF6'!R432</f>
        <v>0.14765255962008886</v>
      </c>
      <c r="S432" s="94">
        <f>+'CO2'!S432+'abs CO2'!S432+'CH4'!S432*PCG!$C$5+N2O!S432*PCG!$C$6+HFC!S432+PFC!S432+'SF6'!S432</f>
        <v>0.16627861279059161</v>
      </c>
      <c r="T432" s="94">
        <f>+'CO2'!T432+'abs CO2'!T432+'CH4'!T432*PCG!$C$5+N2O!T432*PCG!$C$6+HFC!T432+PFC!T432+'SF6'!T432</f>
        <v>0.18754926502689831</v>
      </c>
      <c r="U432" s="94">
        <f>+'CO2'!U432+'abs CO2'!U432+'CH4'!U432*PCG!$C$5+N2O!U432*PCG!$C$6+HFC!U432+PFC!U432+'SF6'!U432</f>
        <v>0.21118702194145411</v>
      </c>
      <c r="V432" s="94">
        <f>+'CO2'!V432+'abs CO2'!V432+'CH4'!V432*PCG!$C$5+N2O!V432*PCG!$C$6+HFC!V432+PFC!V432+'SF6'!V432</f>
        <v>0.23786402566243425</v>
      </c>
      <c r="W432" s="94">
        <f>+'CO2'!W432+'abs CO2'!W432+'CH4'!W432*PCG!$C$5+N2O!W432*PCG!$C$6+HFC!W432+PFC!W432+'SF6'!W432</f>
        <v>0.26801177421256683</v>
      </c>
      <c r="X432" s="94">
        <f>+'CO2'!X432+'abs CO2'!X432+'CH4'!X432*PCG!$C$5+N2O!X432*PCG!$C$6+HFC!X432+PFC!X432+'SF6'!X432</f>
        <v>0.30210617717773824</v>
      </c>
      <c r="Y432" s="94">
        <f>+'CO2'!Y432+'abs CO2'!Y432+'CH4'!Y432*PCG!$C$5+N2O!Y432*PCG!$C$6+HFC!Y432+PFC!Y432+'SF6'!Y432</f>
        <v>0.33649112016790961</v>
      </c>
      <c r="Z432" s="94">
        <f>+'CO2'!Z432+'abs CO2'!Z432+'CH4'!Z432*PCG!$C$5+N2O!Z432*PCG!$C$6+HFC!Z432+PFC!Z432+'SF6'!Z432</f>
        <v>0.34008658320000007</v>
      </c>
      <c r="AA432" s="94">
        <f>+'CO2'!AA432+'abs CO2'!AA432+'CH4'!AA432*PCG!$C$5+N2O!AA432*PCG!$C$6+HFC!AA432+PFC!AA432+'SF6'!AA432</f>
        <v>0.4024271022</v>
      </c>
      <c r="AB432" s="94">
        <f>+'CO2'!AB432+'abs CO2'!AB432+'CH4'!AB432*PCG!$C$5+N2O!AB432*PCG!$C$6+HFC!AB432+PFC!AB432+'SF6'!AB432</f>
        <v>0.47390278794999985</v>
      </c>
      <c r="AC432" s="94">
        <f>+'CO2'!AC432+'abs CO2'!AC432+'CH4'!AC432*PCG!$C$5+N2O!AC432*PCG!$C$6+HFC!AC432+PFC!AC432+'SF6'!AC432</f>
        <v>1.3377872250000001E-2</v>
      </c>
      <c r="AD432" s="94">
        <f>+'CO2'!AD432+'abs CO2'!AD432+'CH4'!AD432*PCG!$C$5+N2O!AD432*PCG!$C$6+HFC!AD432+PFC!AD432+'SF6'!AD432</f>
        <v>0.14327025805000004</v>
      </c>
      <c r="AE432" s="94">
        <f>+'CO2'!AE432+'abs CO2'!AE432+'CH4'!AE432*PCG!$C$5+N2O!AE432*PCG!$C$6+HFC!AE432+PFC!AE432+'SF6'!AE432</f>
        <v>0.28131679284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0.2534697279588819</v>
      </c>
      <c r="D433" s="94">
        <f>+'CO2'!D433+'abs CO2'!D433+'CH4'!D433*PCG!$C$5+N2O!D433*PCG!$C$6+HFC!D433+PFC!D433+'SF6'!D433</f>
        <v>0.26107901325150124</v>
      </c>
      <c r="E433" s="94">
        <f>+'CO2'!E433+'abs CO2'!E433+'CH4'!E433*PCG!$C$5+N2O!E433*PCG!$C$6+HFC!E433+PFC!E433+'SF6'!E433</f>
        <v>0.27709758004608503</v>
      </c>
      <c r="F433" s="94">
        <f>+'CO2'!F433+'abs CO2'!F433+'CH4'!F433*PCG!$C$5+N2O!F433*PCG!$C$6+HFC!F433+PFC!F433+'SF6'!F433</f>
        <v>0.28338805841691167</v>
      </c>
      <c r="G433" s="94">
        <f>+'CO2'!G433+'abs CO2'!G433+'CH4'!G433*PCG!$C$5+N2O!G433*PCG!$C$6+HFC!G433+PFC!G433+'SF6'!G433</f>
        <v>0.28790468019784859</v>
      </c>
      <c r="H433" s="94">
        <f>+'CO2'!H433+'abs CO2'!H433+'CH4'!H433*PCG!$C$5+N2O!H433*PCG!$C$6+HFC!H433+PFC!H433+'SF6'!H433</f>
        <v>0.29718416738884812</v>
      </c>
      <c r="I433" s="94">
        <f>+'CO2'!I433+'abs CO2'!I433+'CH4'!I433*PCG!$C$5+N2O!I433*PCG!$C$6+HFC!I433+PFC!I433+'SF6'!I433</f>
        <v>0.30488483509491543</v>
      </c>
      <c r="J433" s="94">
        <f>+'CO2'!J433+'abs CO2'!J433+'CH4'!J433*PCG!$C$5+N2O!J433*PCG!$C$6+HFC!J433+PFC!J433+'SF6'!J433</f>
        <v>0.31348838023616254</v>
      </c>
      <c r="K433" s="94">
        <f>+'CO2'!K433+'abs CO2'!K433+'CH4'!K433*PCG!$C$5+N2O!K433*PCG!$C$6+HFC!K433+PFC!K433+'SF6'!K433</f>
        <v>0.31812357541972913</v>
      </c>
      <c r="L433" s="94">
        <f>+'CO2'!L433+'abs CO2'!L433+'CH4'!L433*PCG!$C$5+N2O!L433*PCG!$C$6+HFC!L433+PFC!L433+'SF6'!L433</f>
        <v>0.31625037692239721</v>
      </c>
      <c r="M433" s="94">
        <f>+'CO2'!M433+'abs CO2'!M433+'CH4'!M433*PCG!$C$5+N2O!M433*PCG!$C$6+HFC!M433+PFC!M433+'SF6'!M433</f>
        <v>0.32212237118014581</v>
      </c>
      <c r="N433" s="94">
        <f>+'CO2'!N433+'abs CO2'!N433+'CH4'!N433*PCG!$C$5+N2O!N433*PCG!$C$6+HFC!N433+PFC!N433+'SF6'!N433</f>
        <v>0.32657563099322751</v>
      </c>
      <c r="O433" s="94">
        <f>+'CO2'!O433+'abs CO2'!O433+'CH4'!O433*PCG!$C$5+N2O!O433*PCG!$C$6+HFC!O433+PFC!O433+'SF6'!O433</f>
        <v>0.31951685236638877</v>
      </c>
      <c r="P433" s="94">
        <f>+'CO2'!P433+'abs CO2'!P433+'CH4'!P433*PCG!$C$5+N2O!P433*PCG!$C$6+HFC!P433+PFC!P433+'SF6'!P433</f>
        <v>0.32490413535716867</v>
      </c>
      <c r="Q433" s="94">
        <f>+'CO2'!Q433+'abs CO2'!Q433+'CH4'!Q433*PCG!$C$5+N2O!Q433*PCG!$C$6+HFC!Q433+PFC!Q433+'SF6'!Q433</f>
        <v>0.34388892941524407</v>
      </c>
      <c r="R433" s="94">
        <f>+'CO2'!R433+'abs CO2'!R433+'CH4'!R433*PCG!$C$5+N2O!R433*PCG!$C$6+HFC!R433+PFC!R433+'SF6'!R433</f>
        <v>0.36486295594147283</v>
      </c>
      <c r="S433" s="94">
        <f>+'CO2'!S433+'abs CO2'!S433+'CH4'!S433*PCG!$C$5+N2O!S433*PCG!$C$6+HFC!S433+PFC!S433+'SF6'!S433</f>
        <v>0.37714215234659876</v>
      </c>
      <c r="T433" s="94">
        <f>+'CO2'!T433+'abs CO2'!T433+'CH4'!T433*PCG!$C$5+N2O!T433*PCG!$C$6+HFC!T433+PFC!T433+'SF6'!T433</f>
        <v>0.38825935671226924</v>
      </c>
      <c r="U433" s="94">
        <f>+'CO2'!U433+'abs CO2'!U433+'CH4'!U433*PCG!$C$5+N2O!U433*PCG!$C$6+HFC!U433+PFC!U433+'SF6'!U433</f>
        <v>0.3915831778754007</v>
      </c>
      <c r="V433" s="94">
        <f>+'CO2'!V433+'abs CO2'!V433+'CH4'!V433*PCG!$C$5+N2O!V433*PCG!$C$6+HFC!V433+PFC!V433+'SF6'!V433</f>
        <v>0.41155052226166705</v>
      </c>
      <c r="W433" s="94">
        <f>+'CO2'!W433+'abs CO2'!W433+'CH4'!W433*PCG!$C$5+N2O!W433*PCG!$C$6+HFC!W433+PFC!W433+'SF6'!W433</f>
        <v>0.43334307121072507</v>
      </c>
      <c r="X433" s="94">
        <f>+'CO2'!X433+'abs CO2'!X433+'CH4'!X433*PCG!$C$5+N2O!X433*PCG!$C$6+HFC!X433+PFC!X433+'SF6'!X433</f>
        <v>0.46450862109432811</v>
      </c>
      <c r="Y433" s="94">
        <f>+'CO2'!Y433+'abs CO2'!Y433+'CH4'!Y433*PCG!$C$5+N2O!Y433*PCG!$C$6+HFC!Y433+PFC!Y433+'SF6'!Y433</f>
        <v>0.49305475010553329</v>
      </c>
      <c r="Z433" s="94">
        <f>+'CO2'!Z433+'abs CO2'!Z433+'CH4'!Z433*PCG!$C$5+N2O!Z433*PCG!$C$6+HFC!Z433+PFC!Z433+'SF6'!Z433</f>
        <v>0.51734669491892626</v>
      </c>
      <c r="AA433" s="94">
        <f>+'CO2'!AA433+'abs CO2'!AA433+'CH4'!AA433*PCG!$C$5+N2O!AA433*PCG!$C$6+HFC!AA433+PFC!AA433+'SF6'!AA433</f>
        <v>0.52674638548224084</v>
      </c>
      <c r="AB433" s="94">
        <f>+'CO2'!AB433+'abs CO2'!AB433+'CH4'!AB433*PCG!$C$5+N2O!AB433*PCG!$C$6+HFC!AB433+PFC!AB433+'SF6'!AB433</f>
        <v>0.57487197876333251</v>
      </c>
      <c r="AC433" s="94">
        <f>+'CO2'!AC433+'abs CO2'!AC433+'CH4'!AC433*PCG!$C$5+N2O!AC433*PCG!$C$6+HFC!AC433+PFC!AC433+'SF6'!AC433</f>
        <v>0.56713131605844735</v>
      </c>
      <c r="AD433" s="94">
        <f>+'CO2'!AD433+'abs CO2'!AD433+'CH4'!AD433*PCG!$C$5+N2O!AD433*PCG!$C$6+HFC!AD433+PFC!AD433+'SF6'!AD433</f>
        <v>0.62338580418448863</v>
      </c>
      <c r="AE433" s="94">
        <f>+'CO2'!AE433+'abs CO2'!AE433+'CH4'!AE433*PCG!$C$5+N2O!AE433*PCG!$C$6+HFC!AE433+PFC!AE433+'SF6'!AE433</f>
        <v>0.63924757470973459</v>
      </c>
    </row>
    <row r="434" spans="1:31" x14ac:dyDescent="0.2">
      <c r="A434" s="80" t="s">
        <v>736</v>
      </c>
      <c r="B434" s="4" t="s">
        <v>737</v>
      </c>
      <c r="C434" s="33">
        <f>+C435+C436</f>
        <v>73.943429118243984</v>
      </c>
      <c r="D434" s="33">
        <f t="shared" ref="D434:AE434" si="107">+D435+D436</f>
        <v>90.862365203264289</v>
      </c>
      <c r="E434" s="33">
        <f t="shared" si="107"/>
        <v>107.63439470141701</v>
      </c>
      <c r="F434" s="33">
        <f t="shared" si="107"/>
        <v>112.05992787943693</v>
      </c>
      <c r="G434" s="33">
        <f t="shared" si="107"/>
        <v>117.64332236857001</v>
      </c>
      <c r="H434" s="33">
        <f t="shared" si="107"/>
        <v>109.73678858622448</v>
      </c>
      <c r="I434" s="33">
        <f t="shared" si="107"/>
        <v>100.29482969867267</v>
      </c>
      <c r="J434" s="33">
        <f t="shared" si="107"/>
        <v>108.25130919056738</v>
      </c>
      <c r="K434" s="33">
        <f t="shared" si="107"/>
        <v>117.9061129006579</v>
      </c>
      <c r="L434" s="33">
        <f t="shared" si="107"/>
        <v>108.8839708886551</v>
      </c>
      <c r="M434" s="33">
        <f t="shared" si="107"/>
        <v>99.682852840002596</v>
      </c>
      <c r="N434" s="33">
        <f t="shared" si="107"/>
        <v>451.84156226310176</v>
      </c>
      <c r="O434" s="33">
        <f t="shared" si="107"/>
        <v>625.11440403392203</v>
      </c>
      <c r="P434" s="33">
        <f t="shared" si="107"/>
        <v>617.51661406865219</v>
      </c>
      <c r="Q434" s="33">
        <f t="shared" si="107"/>
        <v>624.47460297701991</v>
      </c>
      <c r="R434" s="33">
        <f t="shared" si="107"/>
        <v>678.70047787681824</v>
      </c>
      <c r="S434" s="33">
        <f t="shared" si="107"/>
        <v>769.48794303940315</v>
      </c>
      <c r="T434" s="33">
        <f t="shared" si="107"/>
        <v>791.9324406963367</v>
      </c>
      <c r="U434" s="33">
        <f t="shared" si="107"/>
        <v>746.74386587782976</v>
      </c>
      <c r="V434" s="33">
        <f t="shared" si="107"/>
        <v>716.58865852247789</v>
      </c>
      <c r="W434" s="33">
        <f t="shared" si="107"/>
        <v>809.78252627828169</v>
      </c>
      <c r="X434" s="33">
        <f t="shared" si="107"/>
        <v>830.59464135394899</v>
      </c>
      <c r="Y434" s="33">
        <f t="shared" si="107"/>
        <v>832.83379488104447</v>
      </c>
      <c r="Z434" s="33">
        <f t="shared" si="107"/>
        <v>891.45698438201032</v>
      </c>
      <c r="AA434" s="33">
        <f t="shared" si="107"/>
        <v>982.93968412629704</v>
      </c>
      <c r="AB434" s="33">
        <f t="shared" si="107"/>
        <v>1083.6335428299121</v>
      </c>
      <c r="AC434" s="33">
        <f t="shared" si="107"/>
        <v>1138.062203625951</v>
      </c>
      <c r="AD434" s="33">
        <f t="shared" si="107"/>
        <v>1080.5469855546323</v>
      </c>
      <c r="AE434" s="33">
        <f t="shared" si="107"/>
        <v>1062.2680348041417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67.602436793172529</v>
      </c>
      <c r="D435" s="94">
        <f>+'CO2'!D435+'abs CO2'!D435+'CH4'!D435*PCG!$C$5+N2O!D435*PCG!$C$6+HFC!D435+PFC!D435+'SF6'!D435</f>
        <v>82.608955399461735</v>
      </c>
      <c r="E435" s="94">
        <f>+'CO2'!E435+'abs CO2'!E435+'CH4'!E435*PCG!$C$5+N2O!E435*PCG!$C$6+HFC!E435+PFC!E435+'SF6'!E435</f>
        <v>97.539085815926953</v>
      </c>
      <c r="F435" s="94">
        <f>+'CO2'!F435+'abs CO2'!F435+'CH4'!F435*PCG!$C$5+N2O!F435*PCG!$C$6+HFC!F435+PFC!F435+'SF6'!F435</f>
        <v>103.02866874836167</v>
      </c>
      <c r="G435" s="94">
        <f>+'CO2'!G435+'abs CO2'!G435+'CH4'!G435*PCG!$C$5+N2O!G435*PCG!$C$6+HFC!G435+PFC!G435+'SF6'!G435</f>
        <v>108.39747828306112</v>
      </c>
      <c r="H435" s="94">
        <f>+'CO2'!H435+'abs CO2'!H435+'CH4'!H435*PCG!$C$5+N2O!H435*PCG!$C$6+HFC!H435+PFC!H435+'SF6'!H435</f>
        <v>96.844191285572123</v>
      </c>
      <c r="I435" s="94">
        <f>+'CO2'!I435+'abs CO2'!I435+'CH4'!I435*PCG!$C$5+N2O!I435*PCG!$C$6+HFC!I435+PFC!I435+'SF6'!I435</f>
        <v>87.654138535524226</v>
      </c>
      <c r="J435" s="94">
        <f>+'CO2'!J435+'abs CO2'!J435+'CH4'!J435*PCG!$C$5+N2O!J435*PCG!$C$6+HFC!J435+PFC!J435+'SF6'!J435</f>
        <v>95.001536938234409</v>
      </c>
      <c r="K435" s="94">
        <f>+'CO2'!K435+'abs CO2'!K435+'CH4'!K435*PCG!$C$5+N2O!K435*PCG!$C$6+HFC!K435+PFC!K435+'SF6'!K435</f>
        <v>104.97262743816762</v>
      </c>
      <c r="L435" s="94">
        <f>+'CO2'!L435+'abs CO2'!L435+'CH4'!L435*PCG!$C$5+N2O!L435*PCG!$C$6+HFC!L435+PFC!L435+'SF6'!L435</f>
        <v>97.185258198396767</v>
      </c>
      <c r="M435" s="94">
        <f>+'CO2'!M435+'abs CO2'!M435+'CH4'!M435*PCG!$C$5+N2O!M435*PCG!$C$6+HFC!M435+PFC!M435+'SF6'!M435</f>
        <v>86.068407227231376</v>
      </c>
      <c r="N435" s="94">
        <f>+'CO2'!N435+'abs CO2'!N435+'CH4'!N435*PCG!$C$5+N2O!N435*PCG!$C$6+HFC!N435+PFC!N435+'SF6'!N435</f>
        <v>441.76264265233999</v>
      </c>
      <c r="O435" s="94">
        <f>+'CO2'!O435+'abs CO2'!O435+'CH4'!O435*PCG!$C$5+N2O!O435*PCG!$C$6+HFC!O435+PFC!O435+'SF6'!O435</f>
        <v>615.26618680131446</v>
      </c>
      <c r="P435" s="94">
        <f>+'CO2'!P435+'abs CO2'!P435+'CH4'!P435*PCG!$C$5+N2O!P435*PCG!$C$6+HFC!P435+PFC!P435+'SF6'!P435</f>
        <v>606.78356870083871</v>
      </c>
      <c r="Q435" s="94">
        <f>+'CO2'!Q435+'abs CO2'!Q435+'CH4'!Q435*PCG!$C$5+N2O!Q435*PCG!$C$6+HFC!Q435+PFC!Q435+'SF6'!Q435</f>
        <v>612.74085020704922</v>
      </c>
      <c r="R435" s="94">
        <f>+'CO2'!R435+'abs CO2'!R435+'CH4'!R435*PCG!$C$5+N2O!R435*PCG!$C$6+HFC!R435+PFC!R435+'SF6'!R435</f>
        <v>664.07222195049712</v>
      </c>
      <c r="S435" s="94">
        <f>+'CO2'!S435+'abs CO2'!S435+'CH4'!S435*PCG!$C$5+N2O!S435*PCG!$C$6+HFC!S435+PFC!S435+'SF6'!S435</f>
        <v>739.92854555334429</v>
      </c>
      <c r="T435" s="94">
        <f>+'CO2'!T435+'abs CO2'!T435+'CH4'!T435*PCG!$C$5+N2O!T435*PCG!$C$6+HFC!T435+PFC!T435+'SF6'!T435</f>
        <v>759.24024590758722</v>
      </c>
      <c r="U435" s="94">
        <f>+'CO2'!U435+'abs CO2'!U435+'CH4'!U435*PCG!$C$5+N2O!U435*PCG!$C$6+HFC!U435+PFC!U435+'SF6'!U435</f>
        <v>716.39226942117455</v>
      </c>
      <c r="V435" s="94">
        <f>+'CO2'!V435+'abs CO2'!V435+'CH4'!V435*PCG!$C$5+N2O!V435*PCG!$C$6+HFC!V435+PFC!V435+'SF6'!V435</f>
        <v>708.9223523472948</v>
      </c>
      <c r="W435" s="94">
        <f>+'CO2'!W435+'abs CO2'!W435+'CH4'!W435*PCG!$C$5+N2O!W435*PCG!$C$6+HFC!W435+PFC!W435+'SF6'!W435</f>
        <v>784.02134896739051</v>
      </c>
      <c r="X435" s="94">
        <f>+'CO2'!X435+'abs CO2'!X435+'CH4'!X435*PCG!$C$5+N2O!X435*PCG!$C$6+HFC!X435+PFC!X435+'SF6'!X435</f>
        <v>805.45748191587904</v>
      </c>
      <c r="Y435" s="94">
        <f>+'CO2'!Y435+'abs CO2'!Y435+'CH4'!Y435*PCG!$C$5+N2O!Y435*PCG!$C$6+HFC!Y435+PFC!Y435+'SF6'!Y435</f>
        <v>815.39043347641905</v>
      </c>
      <c r="Z435" s="94">
        <f>+'CO2'!Z435+'abs CO2'!Z435+'CH4'!Z435*PCG!$C$5+N2O!Z435*PCG!$C$6+HFC!Z435+PFC!Z435+'SF6'!Z435</f>
        <v>876.87796620552865</v>
      </c>
      <c r="AA435" s="94">
        <f>+'CO2'!AA435+'abs CO2'!AA435+'CH4'!AA435*PCG!$C$5+N2O!AA435*PCG!$C$6+HFC!AA435+PFC!AA435+'SF6'!AA435</f>
        <v>953.99241828764741</v>
      </c>
      <c r="AB435" s="94">
        <f>+'CO2'!AB435+'abs CO2'!AB435+'CH4'!AB435*PCG!$C$5+N2O!AB435*PCG!$C$6+HFC!AB435+PFC!AB435+'SF6'!AB435</f>
        <v>1045.6640731596488</v>
      </c>
      <c r="AC435" s="94">
        <f>+'CO2'!AC435+'abs CO2'!AC435+'CH4'!AC435*PCG!$C$5+N2O!AC435*PCG!$C$6+HFC!AC435+PFC!AC435+'SF6'!AC435</f>
        <v>1109.9239437489723</v>
      </c>
      <c r="AD435" s="94">
        <f>+'CO2'!AD435+'abs CO2'!AD435+'CH4'!AD435*PCG!$C$5+N2O!AD435*PCG!$C$6+HFC!AD435+PFC!AD435+'SF6'!AD435</f>
        <v>1047.0750621613654</v>
      </c>
      <c r="AE435" s="94">
        <f>+'CO2'!AE435+'abs CO2'!AE435+'CH4'!AE435*PCG!$C$5+N2O!AE435*PCG!$C$6+HFC!AE435+PFC!AE435+'SF6'!AE435</f>
        <v>1024.5754931869328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6.3409923250714568</v>
      </c>
      <c r="D436" s="94">
        <f>+'CO2'!D436+'abs CO2'!D436+'CH4'!D436*PCG!$C$5+N2O!D436*PCG!$C$6+HFC!D436+PFC!D436+'SF6'!D436</f>
        <v>8.2534098038025601</v>
      </c>
      <c r="E436" s="94">
        <f>+'CO2'!E436+'abs CO2'!E436+'CH4'!E436*PCG!$C$5+N2O!E436*PCG!$C$6+HFC!E436+PFC!E436+'SF6'!E436</f>
        <v>10.095308885490059</v>
      </c>
      <c r="F436" s="94">
        <f>+'CO2'!F436+'abs CO2'!F436+'CH4'!F436*PCG!$C$5+N2O!F436*PCG!$C$6+HFC!F436+PFC!F436+'SF6'!F436</f>
        <v>9.0312591310752577</v>
      </c>
      <c r="G436" s="94">
        <f>+'CO2'!G436+'abs CO2'!G436+'CH4'!G436*PCG!$C$5+N2O!G436*PCG!$C$6+HFC!G436+PFC!G436+'SF6'!G436</f>
        <v>9.2458440855088977</v>
      </c>
      <c r="H436" s="94">
        <f>+'CO2'!H436+'abs CO2'!H436+'CH4'!H436*PCG!$C$5+N2O!H436*PCG!$C$6+HFC!H436+PFC!H436+'SF6'!H436</f>
        <v>12.892597300652353</v>
      </c>
      <c r="I436" s="94">
        <f>+'CO2'!I436+'abs CO2'!I436+'CH4'!I436*PCG!$C$5+N2O!I436*PCG!$C$6+HFC!I436+PFC!I436+'SF6'!I436</f>
        <v>12.640691163148452</v>
      </c>
      <c r="J436" s="94">
        <f>+'CO2'!J436+'abs CO2'!J436+'CH4'!J436*PCG!$C$5+N2O!J436*PCG!$C$6+HFC!J436+PFC!J436+'SF6'!J436</f>
        <v>13.249772252332978</v>
      </c>
      <c r="K436" s="94">
        <f>+'CO2'!K436+'abs CO2'!K436+'CH4'!K436*PCG!$C$5+N2O!K436*PCG!$C$6+HFC!K436+PFC!K436+'SF6'!K436</f>
        <v>12.933485462490276</v>
      </c>
      <c r="L436" s="94">
        <f>+'CO2'!L436+'abs CO2'!L436+'CH4'!L436*PCG!$C$5+N2O!L436*PCG!$C$6+HFC!L436+PFC!L436+'SF6'!L436</f>
        <v>11.698712690258329</v>
      </c>
      <c r="M436" s="94">
        <f>+'CO2'!M436+'abs CO2'!M436+'CH4'!M436*PCG!$C$5+N2O!M436*PCG!$C$6+HFC!M436+PFC!M436+'SF6'!M436</f>
        <v>13.61444561277122</v>
      </c>
      <c r="N436" s="94">
        <f>+'CO2'!N436+'abs CO2'!N436+'CH4'!N436*PCG!$C$5+N2O!N436*PCG!$C$6+HFC!N436+PFC!N436+'SF6'!N436</f>
        <v>10.078919610761801</v>
      </c>
      <c r="O436" s="94">
        <f>+'CO2'!O436+'abs CO2'!O436+'CH4'!O436*PCG!$C$5+N2O!O436*PCG!$C$6+HFC!O436+PFC!O436+'SF6'!O436</f>
        <v>9.8482172326075386</v>
      </c>
      <c r="P436" s="94">
        <f>+'CO2'!P436+'abs CO2'!P436+'CH4'!P436*PCG!$C$5+N2O!P436*PCG!$C$6+HFC!P436+PFC!P436+'SF6'!P436</f>
        <v>10.733045367813522</v>
      </c>
      <c r="Q436" s="94">
        <f>+'CO2'!Q436+'abs CO2'!Q436+'CH4'!Q436*PCG!$C$5+N2O!Q436*PCG!$C$6+HFC!Q436+PFC!Q436+'SF6'!Q436</f>
        <v>11.733752769970692</v>
      </c>
      <c r="R436" s="94">
        <f>+'CO2'!R436+'abs CO2'!R436+'CH4'!R436*PCG!$C$5+N2O!R436*PCG!$C$6+HFC!R436+PFC!R436+'SF6'!R436</f>
        <v>14.628255926321076</v>
      </c>
      <c r="S436" s="94">
        <f>+'CO2'!S436+'abs CO2'!S436+'CH4'!S436*PCG!$C$5+N2O!S436*PCG!$C$6+HFC!S436+PFC!S436+'SF6'!S436</f>
        <v>29.559397486058884</v>
      </c>
      <c r="T436" s="94">
        <f>+'CO2'!T436+'abs CO2'!T436+'CH4'!T436*PCG!$C$5+N2O!T436*PCG!$C$6+HFC!T436+PFC!T436+'SF6'!T436</f>
        <v>32.692194788749489</v>
      </c>
      <c r="U436" s="94">
        <f>+'CO2'!U436+'abs CO2'!U436+'CH4'!U436*PCG!$C$5+N2O!U436*PCG!$C$6+HFC!U436+PFC!U436+'SF6'!U436</f>
        <v>30.351596456655205</v>
      </c>
      <c r="V436" s="94">
        <f>+'CO2'!V436+'abs CO2'!V436+'CH4'!V436*PCG!$C$5+N2O!V436*PCG!$C$6+HFC!V436+PFC!V436+'SF6'!V436</f>
        <v>7.6663061751830641</v>
      </c>
      <c r="W436" s="94">
        <f>+'CO2'!W436+'abs CO2'!W436+'CH4'!W436*PCG!$C$5+N2O!W436*PCG!$C$6+HFC!W436+PFC!W436+'SF6'!W436</f>
        <v>25.761177310891203</v>
      </c>
      <c r="X436" s="94">
        <f>+'CO2'!X436+'abs CO2'!X436+'CH4'!X436*PCG!$C$5+N2O!X436*PCG!$C$6+HFC!X436+PFC!X436+'SF6'!X436</f>
        <v>25.137159438069968</v>
      </c>
      <c r="Y436" s="94">
        <f>+'CO2'!Y436+'abs CO2'!Y436+'CH4'!Y436*PCG!$C$5+N2O!Y436*PCG!$C$6+HFC!Y436+PFC!Y436+'SF6'!Y436</f>
        <v>17.443361404625389</v>
      </c>
      <c r="Z436" s="94">
        <f>+'CO2'!Z436+'abs CO2'!Z436+'CH4'!Z436*PCG!$C$5+N2O!Z436*PCG!$C$6+HFC!Z436+PFC!Z436+'SF6'!Z436</f>
        <v>14.57901817648165</v>
      </c>
      <c r="AA436" s="94">
        <f>+'CO2'!AA436+'abs CO2'!AA436+'CH4'!AA436*PCG!$C$5+N2O!AA436*PCG!$C$6+HFC!AA436+PFC!AA436+'SF6'!AA436</f>
        <v>28.947265838649656</v>
      </c>
      <c r="AB436" s="94">
        <f>+'CO2'!AB436+'abs CO2'!AB436+'CH4'!AB436*PCG!$C$5+N2O!AB436*PCG!$C$6+HFC!AB436+PFC!AB436+'SF6'!AB436</f>
        <v>37.969469670263372</v>
      </c>
      <c r="AC436" s="94">
        <f>+'CO2'!AC436+'abs CO2'!AC436+'CH4'!AC436*PCG!$C$5+N2O!AC436*PCG!$C$6+HFC!AC436+PFC!AC436+'SF6'!AC436</f>
        <v>28.138259876978761</v>
      </c>
      <c r="AD436" s="94">
        <f>+'CO2'!AD436+'abs CO2'!AD436+'CH4'!AD436*PCG!$C$5+N2O!AD436*PCG!$C$6+HFC!AD436+PFC!AD436+'SF6'!AD436</f>
        <v>33.471923393266927</v>
      </c>
      <c r="AE436" s="94">
        <f>+'CO2'!AE436+'abs CO2'!AE436+'CH4'!AE436*PCG!$C$5+N2O!AE436*PCG!$C$6+HFC!AE436+PFC!AE436+'SF6'!AE436</f>
        <v>37.692541617208938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8005.1470060177753</v>
      </c>
      <c r="D455" s="28">
        <f t="shared" si="110"/>
        <v>8304.6715013997273</v>
      </c>
      <c r="E455" s="28">
        <f t="shared" si="110"/>
        <v>9381.0911992568872</v>
      </c>
      <c r="F455" s="28">
        <f t="shared" si="110"/>
        <v>10093.934151733029</v>
      </c>
      <c r="G455" s="28">
        <f t="shared" si="110"/>
        <v>10707.789799398901</v>
      </c>
      <c r="H455" s="28">
        <f t="shared" si="110"/>
        <v>11709.797905900274</v>
      </c>
      <c r="I455" s="28">
        <f t="shared" si="110"/>
        <v>12156.393399348459</v>
      </c>
      <c r="J455" s="28">
        <f t="shared" si="110"/>
        <v>14489.96706109242</v>
      </c>
      <c r="K455" s="28">
        <f t="shared" si="110"/>
        <v>13743.334461873423</v>
      </c>
      <c r="L455" s="28">
        <f t="shared" si="110"/>
        <v>13942.781042052604</v>
      </c>
      <c r="M455" s="28">
        <f t="shared" si="110"/>
        <v>14332.827516092695</v>
      </c>
      <c r="N455" s="28">
        <f t="shared" si="110"/>
        <v>14971.673625317844</v>
      </c>
      <c r="O455" s="28">
        <f t="shared" si="110"/>
        <v>14683.949432484678</v>
      </c>
      <c r="P455" s="28">
        <f t="shared" si="110"/>
        <v>15084.804094614312</v>
      </c>
      <c r="Q455" s="28">
        <f t="shared" si="110"/>
        <v>15485.285219859816</v>
      </c>
      <c r="R455" s="28">
        <f t="shared" si="110"/>
        <v>15725.64109738632</v>
      </c>
      <c r="S455" s="28">
        <f t="shared" si="110"/>
        <v>15830.848094357427</v>
      </c>
      <c r="T455" s="28">
        <f t="shared" si="110"/>
        <v>17637.89083073099</v>
      </c>
      <c r="U455" s="28">
        <f t="shared" si="110"/>
        <v>17106.540724955335</v>
      </c>
      <c r="V455" s="28">
        <f t="shared" si="110"/>
        <v>16544.124366419841</v>
      </c>
      <c r="W455" s="28">
        <f t="shared" si="110"/>
        <v>17000.507158463661</v>
      </c>
      <c r="X455" s="28">
        <f t="shared" si="110"/>
        <v>17680.807974872361</v>
      </c>
      <c r="Y455" s="28">
        <f t="shared" si="110"/>
        <v>18621.38077914761</v>
      </c>
      <c r="Z455" s="28">
        <f t="shared" si="110"/>
        <v>18591.197464859964</v>
      </c>
      <c r="AA455" s="28">
        <f t="shared" si="110"/>
        <v>19119.658536686158</v>
      </c>
      <c r="AB455" s="28">
        <f t="shared" si="110"/>
        <v>20178.615527613132</v>
      </c>
      <c r="AC455" s="28">
        <f t="shared" si="110"/>
        <v>21231.638209492081</v>
      </c>
      <c r="AD455" s="28">
        <f t="shared" si="110"/>
        <v>23070.715275859329</v>
      </c>
      <c r="AE455" s="28">
        <f t="shared" si="110"/>
        <v>22259.468364745935</v>
      </c>
    </row>
    <row r="456" spans="1:31" x14ac:dyDescent="0.2">
      <c r="A456" s="6" t="s">
        <v>19</v>
      </c>
      <c r="B456" s="7" t="s">
        <v>20</v>
      </c>
      <c r="C456" s="28">
        <f>+C457+C463+C467</f>
        <v>6360.1938102496397</v>
      </c>
      <c r="D456" s="28">
        <f t="shared" ref="D456:AE456" si="111">+D457+D463+D467</f>
        <v>6485.3955026096864</v>
      </c>
      <c r="E456" s="28">
        <f t="shared" si="111"/>
        <v>7447.8468471906453</v>
      </c>
      <c r="F456" s="28">
        <f t="shared" si="111"/>
        <v>8146.8372230403384</v>
      </c>
      <c r="G456" s="28">
        <f t="shared" si="111"/>
        <v>8563.74182051975</v>
      </c>
      <c r="H456" s="28">
        <f t="shared" si="111"/>
        <v>9525.070203861691</v>
      </c>
      <c r="I456" s="28">
        <f t="shared" si="111"/>
        <v>9870.9713432770532</v>
      </c>
      <c r="J456" s="28">
        <f t="shared" si="111"/>
        <v>12000.792610801025</v>
      </c>
      <c r="K456" s="28">
        <f t="shared" si="111"/>
        <v>11058.525284656</v>
      </c>
      <c r="L456" s="28">
        <f t="shared" si="111"/>
        <v>11180.468230771659</v>
      </c>
      <c r="M456" s="28">
        <f t="shared" si="111"/>
        <v>11429.502754840603</v>
      </c>
      <c r="N456" s="28">
        <f t="shared" si="111"/>
        <v>11648.518790612148</v>
      </c>
      <c r="O456" s="28">
        <f t="shared" si="111"/>
        <v>11153.771960108474</v>
      </c>
      <c r="P456" s="28">
        <f t="shared" si="111"/>
        <v>11347.960859604955</v>
      </c>
      <c r="Q456" s="28">
        <f t="shared" si="111"/>
        <v>11559.523715600357</v>
      </c>
      <c r="R456" s="28">
        <f t="shared" si="111"/>
        <v>11485.440026729502</v>
      </c>
      <c r="S456" s="28">
        <f t="shared" si="111"/>
        <v>11214.599257297907</v>
      </c>
      <c r="T456" s="28">
        <f t="shared" si="111"/>
        <v>13071.991405683768</v>
      </c>
      <c r="U456" s="28">
        <f t="shared" si="111"/>
        <v>12947.345218362638</v>
      </c>
      <c r="V456" s="28">
        <f t="shared" si="111"/>
        <v>12434.734702915253</v>
      </c>
      <c r="W456" s="28">
        <f t="shared" si="111"/>
        <v>12811.218040959109</v>
      </c>
      <c r="X456" s="28">
        <f t="shared" si="111"/>
        <v>13381.660882591957</v>
      </c>
      <c r="Y456" s="28">
        <f t="shared" si="111"/>
        <v>14214.377225233458</v>
      </c>
      <c r="Z456" s="28">
        <f t="shared" si="111"/>
        <v>13979.961428726016</v>
      </c>
      <c r="AA456" s="28">
        <f t="shared" si="111"/>
        <v>14121.445195283877</v>
      </c>
      <c r="AB456" s="28">
        <f t="shared" si="111"/>
        <v>15380.974555246496</v>
      </c>
      <c r="AC456" s="28">
        <f t="shared" si="111"/>
        <v>15800.184501180433</v>
      </c>
      <c r="AD456" s="28">
        <f t="shared" si="111"/>
        <v>16705.514205799809</v>
      </c>
      <c r="AE456" s="28">
        <f t="shared" si="111"/>
        <v>16349.223313884035</v>
      </c>
    </row>
    <row r="457" spans="1:31" x14ac:dyDescent="0.2">
      <c r="A457" s="8" t="s">
        <v>23</v>
      </c>
      <c r="B457" s="4" t="s">
        <v>24</v>
      </c>
      <c r="C457" s="21">
        <f>+C458+C459+C460+C461+C462</f>
        <v>6360.1938102496397</v>
      </c>
      <c r="D457" s="21">
        <f t="shared" ref="D457:AE457" si="112">+D458+D459+D460+D461+D462</f>
        <v>6485.3955026096864</v>
      </c>
      <c r="E457" s="21">
        <f t="shared" si="112"/>
        <v>7447.8468471906453</v>
      </c>
      <c r="F457" s="21">
        <f t="shared" si="112"/>
        <v>8146.8372230403384</v>
      </c>
      <c r="G457" s="21">
        <f t="shared" si="112"/>
        <v>8563.74182051975</v>
      </c>
      <c r="H457" s="21">
        <f t="shared" si="112"/>
        <v>9525.070203861691</v>
      </c>
      <c r="I457" s="21">
        <f t="shared" si="112"/>
        <v>9870.9713432770532</v>
      </c>
      <c r="J457" s="21">
        <f t="shared" si="112"/>
        <v>12000.792610801025</v>
      </c>
      <c r="K457" s="21">
        <f t="shared" si="112"/>
        <v>11058.525284656</v>
      </c>
      <c r="L457" s="21">
        <f t="shared" si="112"/>
        <v>11180.468230771659</v>
      </c>
      <c r="M457" s="21">
        <f t="shared" si="112"/>
        <v>11429.502754840603</v>
      </c>
      <c r="N457" s="21">
        <f t="shared" si="112"/>
        <v>11648.518790612148</v>
      </c>
      <c r="O457" s="21">
        <f t="shared" si="112"/>
        <v>11153.771960108474</v>
      </c>
      <c r="P457" s="21">
        <f t="shared" si="112"/>
        <v>11347.960859604955</v>
      </c>
      <c r="Q457" s="21">
        <f t="shared" si="112"/>
        <v>11559.523715600357</v>
      </c>
      <c r="R457" s="21">
        <f t="shared" si="112"/>
        <v>11485.440026729502</v>
      </c>
      <c r="S457" s="21">
        <f t="shared" si="112"/>
        <v>11214.599257297907</v>
      </c>
      <c r="T457" s="21">
        <f t="shared" si="112"/>
        <v>12985.516444527166</v>
      </c>
      <c r="U457" s="21">
        <f t="shared" si="112"/>
        <v>12911.187569697124</v>
      </c>
      <c r="V457" s="21">
        <f t="shared" si="112"/>
        <v>12381.444068524786</v>
      </c>
      <c r="W457" s="21">
        <f t="shared" si="112"/>
        <v>12683.886910157522</v>
      </c>
      <c r="X457" s="21">
        <f t="shared" si="112"/>
        <v>13243.075917504533</v>
      </c>
      <c r="Y457" s="21">
        <f t="shared" si="112"/>
        <v>14084.727888090625</v>
      </c>
      <c r="Z457" s="21">
        <f t="shared" si="112"/>
        <v>13839.95236443393</v>
      </c>
      <c r="AA457" s="21">
        <f t="shared" si="112"/>
        <v>14007.415474997837</v>
      </c>
      <c r="AB457" s="21">
        <f t="shared" si="112"/>
        <v>15252.139712639895</v>
      </c>
      <c r="AC457" s="21">
        <f t="shared" si="112"/>
        <v>15652.855821621821</v>
      </c>
      <c r="AD457" s="21">
        <f t="shared" si="112"/>
        <v>16572.667255786197</v>
      </c>
      <c r="AE457" s="21">
        <f t="shared" si="112"/>
        <v>16220.23063803593</v>
      </c>
    </row>
    <row r="458" spans="1:31" x14ac:dyDescent="0.2">
      <c r="A458" s="8" t="s">
        <v>25</v>
      </c>
      <c r="B458" s="4" t="s">
        <v>26</v>
      </c>
      <c r="C458" s="37">
        <f>+C8</f>
        <v>19.28752467959454</v>
      </c>
      <c r="D458" s="37">
        <f t="shared" ref="D458:AE458" si="113">+D8</f>
        <v>12.144924405211716</v>
      </c>
      <c r="E458" s="37">
        <f t="shared" si="113"/>
        <v>7.3705321293535278</v>
      </c>
      <c r="F458" s="37">
        <f t="shared" si="113"/>
        <v>8.9625993507578041</v>
      </c>
      <c r="G458" s="37">
        <f t="shared" si="113"/>
        <v>12.805077561958152</v>
      </c>
      <c r="H458" s="37">
        <f t="shared" si="113"/>
        <v>8.5200485245123119</v>
      </c>
      <c r="I458" s="37">
        <f t="shared" si="113"/>
        <v>22.399460042445643</v>
      </c>
      <c r="J458" s="37">
        <f t="shared" si="113"/>
        <v>83.386693545530733</v>
      </c>
      <c r="K458" s="37">
        <f t="shared" si="113"/>
        <v>342.61503700755759</v>
      </c>
      <c r="L458" s="37">
        <f t="shared" si="113"/>
        <v>488.24020639466329</v>
      </c>
      <c r="M458" s="37">
        <f t="shared" si="113"/>
        <v>681.48197617018445</v>
      </c>
      <c r="N458" s="37">
        <f t="shared" si="113"/>
        <v>694.06492579485632</v>
      </c>
      <c r="O458" s="37">
        <f t="shared" si="113"/>
        <v>732.36021374737084</v>
      </c>
      <c r="P458" s="37">
        <f t="shared" si="113"/>
        <v>963.75727726671391</v>
      </c>
      <c r="Q458" s="37">
        <f t="shared" si="113"/>
        <v>844.84742481588376</v>
      </c>
      <c r="R458" s="37">
        <f t="shared" si="113"/>
        <v>712.96031219781196</v>
      </c>
      <c r="S458" s="37">
        <f t="shared" si="113"/>
        <v>439.15715556947629</v>
      </c>
      <c r="T458" s="37">
        <f t="shared" si="113"/>
        <v>1074.7571391385102</v>
      </c>
      <c r="U458" s="37">
        <f t="shared" si="113"/>
        <v>802.31502999867712</v>
      </c>
      <c r="V458" s="37">
        <f t="shared" si="113"/>
        <v>656.46749104662922</v>
      </c>
      <c r="W458" s="37">
        <f t="shared" si="113"/>
        <v>891.3043580295589</v>
      </c>
      <c r="X458" s="37">
        <f t="shared" si="113"/>
        <v>898.09307853160021</v>
      </c>
      <c r="Y458" s="37">
        <f t="shared" si="113"/>
        <v>757.12940868189423</v>
      </c>
      <c r="Z458" s="37">
        <f t="shared" si="113"/>
        <v>215.70516675927834</v>
      </c>
      <c r="AA458" s="37">
        <f t="shared" si="113"/>
        <v>487.72482878698747</v>
      </c>
      <c r="AB458" s="37">
        <f t="shared" si="113"/>
        <v>933.95611412543155</v>
      </c>
      <c r="AC458" s="37">
        <f t="shared" si="113"/>
        <v>593.48684285421371</v>
      </c>
      <c r="AD458" s="37">
        <f t="shared" si="113"/>
        <v>835.32689163223642</v>
      </c>
      <c r="AE458" s="37">
        <f t="shared" si="113"/>
        <v>420.17045921053807</v>
      </c>
    </row>
    <row r="459" spans="1:31" x14ac:dyDescent="0.2">
      <c r="A459" s="8" t="s">
        <v>43</v>
      </c>
      <c r="B459" s="4" t="s">
        <v>44</v>
      </c>
      <c r="C459" s="37">
        <f>+C17</f>
        <v>1651.0389726358944</v>
      </c>
      <c r="D459" s="37">
        <f t="shared" ref="D459:AE459" si="114">+D17</f>
        <v>1665.5691112284751</v>
      </c>
      <c r="E459" s="37">
        <f t="shared" si="114"/>
        <v>2027.6360364963966</v>
      </c>
      <c r="F459" s="37">
        <f t="shared" si="114"/>
        <v>2300.4398075474137</v>
      </c>
      <c r="G459" s="37">
        <f t="shared" si="114"/>
        <v>2168.7606075799386</v>
      </c>
      <c r="H459" s="37">
        <f t="shared" si="114"/>
        <v>2633.2022499268228</v>
      </c>
      <c r="I459" s="37">
        <f t="shared" si="114"/>
        <v>2710.4879490233297</v>
      </c>
      <c r="J459" s="37">
        <f t="shared" si="114"/>
        <v>4219.1724618745211</v>
      </c>
      <c r="K459" s="37">
        <f t="shared" si="114"/>
        <v>3133.0637066389045</v>
      </c>
      <c r="L459" s="37">
        <f t="shared" si="114"/>
        <v>2761.2410691230007</v>
      </c>
      <c r="M459" s="37">
        <f t="shared" si="114"/>
        <v>2650.7652677410124</v>
      </c>
      <c r="N459" s="37">
        <f t="shared" si="114"/>
        <v>3095.6547589134234</v>
      </c>
      <c r="O459" s="37">
        <f t="shared" si="114"/>
        <v>2601.2548036240605</v>
      </c>
      <c r="P459" s="37">
        <f t="shared" si="114"/>
        <v>2798.2525471505214</v>
      </c>
      <c r="Q459" s="37">
        <f t="shared" si="114"/>
        <v>2771.7601557459352</v>
      </c>
      <c r="R459" s="37">
        <f t="shared" si="114"/>
        <v>2478.5198195929142</v>
      </c>
      <c r="S459" s="37">
        <f t="shared" si="114"/>
        <v>2651.4330765541185</v>
      </c>
      <c r="T459" s="37">
        <f t="shared" si="114"/>
        <v>3116.9059390105131</v>
      </c>
      <c r="U459" s="37">
        <f t="shared" si="114"/>
        <v>2988.3190869928926</v>
      </c>
      <c r="V459" s="37">
        <f t="shared" si="114"/>
        <v>2529.6376513559089</v>
      </c>
      <c r="W459" s="37">
        <f t="shared" si="114"/>
        <v>2029.5099838786066</v>
      </c>
      <c r="X459" s="37">
        <f t="shared" si="114"/>
        <v>2403.2347460286278</v>
      </c>
      <c r="Y459" s="37">
        <f t="shared" si="114"/>
        <v>3052.1656052650587</v>
      </c>
      <c r="Z459" s="37">
        <f t="shared" si="114"/>
        <v>2973.2510001037217</v>
      </c>
      <c r="AA459" s="37">
        <f t="shared" si="114"/>
        <v>3206.1848260524553</v>
      </c>
      <c r="AB459" s="37">
        <f t="shared" si="114"/>
        <v>3043.3299459066466</v>
      </c>
      <c r="AC459" s="37">
        <f t="shared" si="114"/>
        <v>3082.5659990902914</v>
      </c>
      <c r="AD459" s="37">
        <f t="shared" si="114"/>
        <v>3181.5380055139458</v>
      </c>
      <c r="AE459" s="37">
        <f t="shared" si="114"/>
        <v>2967.2368514031905</v>
      </c>
    </row>
    <row r="460" spans="1:31" x14ac:dyDescent="0.2">
      <c r="A460" s="9" t="s">
        <v>71</v>
      </c>
      <c r="B460" s="4" t="s">
        <v>72</v>
      </c>
      <c r="C460" s="37">
        <f>+C31</f>
        <v>3001.1642242336507</v>
      </c>
      <c r="D460" s="37">
        <f t="shared" ref="D460:AE460" si="115">+D31</f>
        <v>3022.4240735711519</v>
      </c>
      <c r="E460" s="37">
        <f t="shared" si="115"/>
        <v>3341.5118432838722</v>
      </c>
      <c r="F460" s="37">
        <f t="shared" si="115"/>
        <v>3718.4223077747874</v>
      </c>
      <c r="G460" s="37">
        <f t="shared" si="115"/>
        <v>4122.1102772506893</v>
      </c>
      <c r="H460" s="37">
        <f t="shared" si="115"/>
        <v>4572.2995529015088</v>
      </c>
      <c r="I460" s="37">
        <f t="shared" si="115"/>
        <v>4972.3670257946833</v>
      </c>
      <c r="J460" s="37">
        <f t="shared" si="115"/>
        <v>5311.3213463033235</v>
      </c>
      <c r="K460" s="37">
        <f t="shared" si="115"/>
        <v>5549.6568468196801</v>
      </c>
      <c r="L460" s="37">
        <f t="shared" si="115"/>
        <v>5735.3869067229261</v>
      </c>
      <c r="M460" s="37">
        <f t="shared" si="115"/>
        <v>5827.4884255073039</v>
      </c>
      <c r="N460" s="37">
        <f t="shared" si="115"/>
        <v>5567.369590847039</v>
      </c>
      <c r="O460" s="37">
        <f t="shared" si="115"/>
        <v>5588.344552827868</v>
      </c>
      <c r="P460" s="37">
        <f t="shared" si="115"/>
        <v>5496.0966355862101</v>
      </c>
      <c r="Q460" s="37">
        <f t="shared" si="115"/>
        <v>5643.7477367053589</v>
      </c>
      <c r="R460" s="37">
        <f t="shared" si="115"/>
        <v>6097.9414685561833</v>
      </c>
      <c r="S460" s="37">
        <f t="shared" si="115"/>
        <v>5880.7805752012455</v>
      </c>
      <c r="T460" s="37">
        <f t="shared" si="115"/>
        <v>6341.5572641955969</v>
      </c>
      <c r="U460" s="37">
        <f t="shared" si="115"/>
        <v>6584.6970916166474</v>
      </c>
      <c r="V460" s="37">
        <f t="shared" si="115"/>
        <v>6606.8031981694367</v>
      </c>
      <c r="W460" s="37">
        <f t="shared" si="115"/>
        <v>6859.4704911966373</v>
      </c>
      <c r="X460" s="37">
        <f t="shared" si="115"/>
        <v>7010.4153868661579</v>
      </c>
      <c r="Y460" s="37">
        <f t="shared" si="115"/>
        <v>7305.8853597429861</v>
      </c>
      <c r="Z460" s="37">
        <f t="shared" si="115"/>
        <v>7787.870879119936</v>
      </c>
      <c r="AA460" s="37">
        <f t="shared" si="115"/>
        <v>7579.0184534047648</v>
      </c>
      <c r="AB460" s="37">
        <f t="shared" si="115"/>
        <v>8363.5625006803148</v>
      </c>
      <c r="AC460" s="37">
        <f t="shared" si="115"/>
        <v>8624.1285609234546</v>
      </c>
      <c r="AD460" s="37">
        <f t="shared" si="115"/>
        <v>8879.3917757406944</v>
      </c>
      <c r="AE460" s="37">
        <f t="shared" si="115"/>
        <v>9253.570428810166</v>
      </c>
    </row>
    <row r="461" spans="1:31" x14ac:dyDescent="0.2">
      <c r="A461" s="8" t="s">
        <v>115</v>
      </c>
      <c r="B461" s="4" t="s">
        <v>116</v>
      </c>
      <c r="C461" s="37">
        <f>+C53</f>
        <v>1688.7030887005003</v>
      </c>
      <c r="D461" s="37">
        <f t="shared" ref="D461:AE461" si="116">+D53</f>
        <v>1785.2573934048473</v>
      </c>
      <c r="E461" s="37">
        <f t="shared" si="116"/>
        <v>2071.3284352810238</v>
      </c>
      <c r="F461" s="37">
        <f t="shared" si="116"/>
        <v>2119.0125083673788</v>
      </c>
      <c r="G461" s="37">
        <f t="shared" si="116"/>
        <v>2260.0658581271637</v>
      </c>
      <c r="H461" s="37">
        <f t="shared" si="116"/>
        <v>2311.0483525088484</v>
      </c>
      <c r="I461" s="37">
        <f t="shared" si="116"/>
        <v>2165.7169084165944</v>
      </c>
      <c r="J461" s="37">
        <f t="shared" si="116"/>
        <v>2386.9121090776498</v>
      </c>
      <c r="K461" s="37">
        <f t="shared" si="116"/>
        <v>2033.1896941898574</v>
      </c>
      <c r="L461" s="37">
        <f t="shared" si="116"/>
        <v>2195.6000485310688</v>
      </c>
      <c r="M461" s="37">
        <f t="shared" si="116"/>
        <v>2269.7670854221037</v>
      </c>
      <c r="N461" s="37">
        <f t="shared" si="116"/>
        <v>2291.4295150568305</v>
      </c>
      <c r="O461" s="37">
        <f t="shared" si="116"/>
        <v>2231.8123899091747</v>
      </c>
      <c r="P461" s="37">
        <f t="shared" si="116"/>
        <v>2089.8543996015078</v>
      </c>
      <c r="Q461" s="37">
        <f t="shared" si="116"/>
        <v>2299.1683983331795</v>
      </c>
      <c r="R461" s="37">
        <f t="shared" si="116"/>
        <v>2196.0184263825931</v>
      </c>
      <c r="S461" s="37">
        <f t="shared" si="116"/>
        <v>2243.2284499730663</v>
      </c>
      <c r="T461" s="37">
        <f t="shared" si="116"/>
        <v>2452.2961021825458</v>
      </c>
      <c r="U461" s="37">
        <f t="shared" si="116"/>
        <v>2535.8563610889073</v>
      </c>
      <c r="V461" s="37">
        <f t="shared" si="116"/>
        <v>2588.5357279528102</v>
      </c>
      <c r="W461" s="37">
        <f t="shared" si="116"/>
        <v>2894.9117202403404</v>
      </c>
      <c r="X461" s="37">
        <f t="shared" si="116"/>
        <v>2922.1199584487645</v>
      </c>
      <c r="Y461" s="37">
        <f t="shared" si="116"/>
        <v>2916.6175568102108</v>
      </c>
      <c r="Z461" s="37">
        <f t="shared" si="116"/>
        <v>2797.7570130981449</v>
      </c>
      <c r="AA461" s="37">
        <f t="shared" si="116"/>
        <v>2672.4407549577327</v>
      </c>
      <c r="AB461" s="37">
        <f t="shared" si="116"/>
        <v>2856.7039826496621</v>
      </c>
      <c r="AC461" s="37">
        <f t="shared" si="116"/>
        <v>3348.4710483309714</v>
      </c>
      <c r="AD461" s="37">
        <f t="shared" si="116"/>
        <v>3671.3285744730383</v>
      </c>
      <c r="AE461" s="37">
        <f t="shared" si="116"/>
        <v>3577.3485396449269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8.6903568123788961</v>
      </c>
      <c r="X462" s="37">
        <f t="shared" si="117"/>
        <v>9.2127476293825232</v>
      </c>
      <c r="Y462" s="37">
        <f t="shared" si="117"/>
        <v>52.929957590474288</v>
      </c>
      <c r="Z462" s="37">
        <f t="shared" si="117"/>
        <v>65.36830535284939</v>
      </c>
      <c r="AA462" s="37">
        <f t="shared" si="117"/>
        <v>62.046611795895863</v>
      </c>
      <c r="AB462" s="37">
        <f t="shared" si="117"/>
        <v>54.587169277840012</v>
      </c>
      <c r="AC462" s="37">
        <f t="shared" si="117"/>
        <v>4.203370422888784</v>
      </c>
      <c r="AD462" s="37">
        <f t="shared" si="117"/>
        <v>5.0820084262818561</v>
      </c>
      <c r="AE462" s="37">
        <f t="shared" si="117"/>
        <v>1.9043589671077006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86.474961156601367</v>
      </c>
      <c r="U463" s="21">
        <f t="shared" si="118"/>
        <v>36.157648665513349</v>
      </c>
      <c r="V463" s="21">
        <f t="shared" si="118"/>
        <v>53.290634390466785</v>
      </c>
      <c r="W463" s="21">
        <f t="shared" si="118"/>
        <v>127.33113080158692</v>
      </c>
      <c r="X463" s="21">
        <f t="shared" si="118"/>
        <v>138.5849650874236</v>
      </c>
      <c r="Y463" s="21">
        <f t="shared" si="118"/>
        <v>129.64933714283239</v>
      </c>
      <c r="Z463" s="21">
        <f t="shared" si="118"/>
        <v>140.00906429208638</v>
      </c>
      <c r="AA463" s="21">
        <f t="shared" si="118"/>
        <v>114.02972028603958</v>
      </c>
      <c r="AB463" s="21">
        <f t="shared" si="118"/>
        <v>128.83484260660018</v>
      </c>
      <c r="AC463" s="21">
        <f t="shared" si="118"/>
        <v>147.32867955861224</v>
      </c>
      <c r="AD463" s="21">
        <f t="shared" si="118"/>
        <v>132.84695001361078</v>
      </c>
      <c r="AE463" s="21">
        <f t="shared" si="118"/>
        <v>128.99267584810562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86.474961156601367</v>
      </c>
      <c r="U465" s="37">
        <f t="shared" si="120"/>
        <v>36.157648665513349</v>
      </c>
      <c r="V465" s="37">
        <f t="shared" si="120"/>
        <v>53.290634390466785</v>
      </c>
      <c r="W465" s="37">
        <f t="shared" si="120"/>
        <v>127.33113080158692</v>
      </c>
      <c r="X465" s="37">
        <f t="shared" si="120"/>
        <v>138.5849650874236</v>
      </c>
      <c r="Y465" s="37">
        <f t="shared" si="120"/>
        <v>129.64933714283239</v>
      </c>
      <c r="Z465" s="37">
        <f t="shared" si="120"/>
        <v>140.00906429208638</v>
      </c>
      <c r="AA465" s="37">
        <f t="shared" si="120"/>
        <v>114.02972028603958</v>
      </c>
      <c r="AB465" s="37">
        <f t="shared" si="120"/>
        <v>128.83484260660018</v>
      </c>
      <c r="AC465" s="37">
        <f t="shared" si="120"/>
        <v>147.32867955861224</v>
      </c>
      <c r="AD465" s="37">
        <f t="shared" si="120"/>
        <v>132.84695001361078</v>
      </c>
      <c r="AE465" s="37">
        <f t="shared" si="120"/>
        <v>128.99267584810562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275.39302248093838</v>
      </c>
      <c r="D471" s="28">
        <f t="shared" ref="D471:AE471" si="126">+D472+D478+D489+D497+D502+D508+D515+D520</f>
        <v>315.46448547574988</v>
      </c>
      <c r="E471" s="28">
        <f t="shared" si="126"/>
        <v>341.88858497830057</v>
      </c>
      <c r="F471" s="28">
        <f t="shared" si="126"/>
        <v>351.56755842737539</v>
      </c>
      <c r="G471" s="28">
        <f t="shared" si="126"/>
        <v>376.71273996066321</v>
      </c>
      <c r="H471" s="28">
        <f t="shared" si="126"/>
        <v>414.11239130901151</v>
      </c>
      <c r="I471" s="28">
        <f t="shared" si="126"/>
        <v>410.27521231043465</v>
      </c>
      <c r="J471" s="28">
        <f t="shared" si="126"/>
        <v>442.64594804941044</v>
      </c>
      <c r="K471" s="28">
        <f t="shared" si="126"/>
        <v>502.72000430149859</v>
      </c>
      <c r="L471" s="28">
        <f t="shared" si="126"/>
        <v>437.09604848925096</v>
      </c>
      <c r="M471" s="28">
        <f t="shared" si="126"/>
        <v>473.95405813823021</v>
      </c>
      <c r="N471" s="28">
        <f t="shared" si="126"/>
        <v>488.272243512356</v>
      </c>
      <c r="O471" s="28">
        <f t="shared" si="126"/>
        <v>509.60021817363679</v>
      </c>
      <c r="P471" s="28">
        <f t="shared" si="126"/>
        <v>532.81237798319671</v>
      </c>
      <c r="Q471" s="28">
        <f t="shared" si="126"/>
        <v>571.67292273046689</v>
      </c>
      <c r="R471" s="28">
        <f t="shared" si="126"/>
        <v>610.09952567299956</v>
      </c>
      <c r="S471" s="28">
        <f t="shared" si="126"/>
        <v>633.217323199014</v>
      </c>
      <c r="T471" s="28">
        <f t="shared" si="126"/>
        <v>717.83536477943812</v>
      </c>
      <c r="U471" s="28">
        <f t="shared" si="126"/>
        <v>758.07047758699844</v>
      </c>
      <c r="V471" s="28">
        <f t="shared" si="126"/>
        <v>752.50358608284057</v>
      </c>
      <c r="W471" s="28">
        <f t="shared" si="126"/>
        <v>796.08025754781534</v>
      </c>
      <c r="X471" s="28">
        <f t="shared" si="126"/>
        <v>873.08906033743369</v>
      </c>
      <c r="Y471" s="28">
        <f t="shared" si="126"/>
        <v>951.06217157113542</v>
      </c>
      <c r="Z471" s="28">
        <f t="shared" si="126"/>
        <v>1020.4579424941298</v>
      </c>
      <c r="AA471" s="28">
        <f t="shared" si="126"/>
        <v>1085.0303989849765</v>
      </c>
      <c r="AB471" s="28">
        <f t="shared" si="126"/>
        <v>887.28147650772996</v>
      </c>
      <c r="AC471" s="28">
        <f t="shared" si="126"/>
        <v>1330.0345328929118</v>
      </c>
      <c r="AD471" s="28">
        <f t="shared" si="126"/>
        <v>1380.7624734215483</v>
      </c>
      <c r="AE471" s="28">
        <f t="shared" si="126"/>
        <v>1387.1526794085637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248.00734133417362</v>
      </c>
      <c r="D472" s="21">
        <f t="shared" ref="D472:AE472" si="127">+D473+D474+D475+D476+D477</f>
        <v>287.64668679068683</v>
      </c>
      <c r="E472" s="21">
        <f t="shared" si="127"/>
        <v>313.35770272040247</v>
      </c>
      <c r="F472" s="21">
        <f t="shared" si="127"/>
        <v>325.28037931832847</v>
      </c>
      <c r="G472" s="21">
        <f t="shared" si="127"/>
        <v>344.73583309163064</v>
      </c>
      <c r="H472" s="21">
        <f t="shared" si="127"/>
        <v>375.05632385047119</v>
      </c>
      <c r="I472" s="21">
        <f t="shared" si="127"/>
        <v>366.77112649928586</v>
      </c>
      <c r="J472" s="21">
        <f t="shared" si="127"/>
        <v>383.07282327496932</v>
      </c>
      <c r="K472" s="21">
        <f t="shared" si="127"/>
        <v>441.91665437543156</v>
      </c>
      <c r="L472" s="21">
        <f t="shared" si="127"/>
        <v>369.03978814383987</v>
      </c>
      <c r="M472" s="21">
        <f t="shared" si="127"/>
        <v>383.47728145015594</v>
      </c>
      <c r="N472" s="21">
        <f t="shared" si="127"/>
        <v>384.00087793830249</v>
      </c>
      <c r="O472" s="21">
        <f t="shared" si="127"/>
        <v>398.6584387204374</v>
      </c>
      <c r="P472" s="21">
        <f t="shared" si="127"/>
        <v>401.14629381462521</v>
      </c>
      <c r="Q472" s="21">
        <f t="shared" si="127"/>
        <v>422.02687198878812</v>
      </c>
      <c r="R472" s="21">
        <f t="shared" si="127"/>
        <v>437.45281084221051</v>
      </c>
      <c r="S472" s="21">
        <f t="shared" si="127"/>
        <v>427.98512578702184</v>
      </c>
      <c r="T472" s="21">
        <f t="shared" si="127"/>
        <v>470.06981217748216</v>
      </c>
      <c r="U472" s="21">
        <f t="shared" si="127"/>
        <v>453.28226019996038</v>
      </c>
      <c r="V472" s="21">
        <f t="shared" si="127"/>
        <v>399.41301519759406</v>
      </c>
      <c r="W472" s="21">
        <f t="shared" si="127"/>
        <v>383.02100102237762</v>
      </c>
      <c r="X472" s="21">
        <f t="shared" si="127"/>
        <v>385.72899808860234</v>
      </c>
      <c r="Y472" s="21">
        <f t="shared" si="127"/>
        <v>385.50187438103558</v>
      </c>
      <c r="Z472" s="21">
        <f t="shared" si="127"/>
        <v>390.35242057453172</v>
      </c>
      <c r="AA472" s="21">
        <f t="shared" si="127"/>
        <v>374.57069247673053</v>
      </c>
      <c r="AB472" s="21">
        <f t="shared" si="127"/>
        <v>116.35638409687455</v>
      </c>
      <c r="AC472" s="21">
        <f t="shared" si="127"/>
        <v>471.73201221537931</v>
      </c>
      <c r="AD472" s="21">
        <f t="shared" si="127"/>
        <v>399.46578262218424</v>
      </c>
      <c r="AE472" s="21">
        <f t="shared" si="127"/>
        <v>298.68952464971471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180.5759890322766</v>
      </c>
      <c r="D473" s="37">
        <f t="shared" si="128"/>
        <v>211.78120616957597</v>
      </c>
      <c r="E473" s="37">
        <f t="shared" si="128"/>
        <v>232.57687682352775</v>
      </c>
      <c r="F473" s="37">
        <f t="shared" si="128"/>
        <v>235.62124238213983</v>
      </c>
      <c r="G473" s="37">
        <f t="shared" si="128"/>
        <v>256.22865072582817</v>
      </c>
      <c r="H473" s="37">
        <f t="shared" si="128"/>
        <v>271.70650603878909</v>
      </c>
      <c r="I473" s="37">
        <f t="shared" si="128"/>
        <v>263.3216451943631</v>
      </c>
      <c r="J473" s="37">
        <f t="shared" si="128"/>
        <v>259.14335426768037</v>
      </c>
      <c r="K473" s="37">
        <f t="shared" si="128"/>
        <v>309.77212793122118</v>
      </c>
      <c r="L473" s="37">
        <f t="shared" si="128"/>
        <v>260.4791866077731</v>
      </c>
      <c r="M473" s="37">
        <f t="shared" si="128"/>
        <v>276.80750404507268</v>
      </c>
      <c r="N473" s="37">
        <f t="shared" si="128"/>
        <v>277.56935686364159</v>
      </c>
      <c r="O473" s="37">
        <f t="shared" si="128"/>
        <v>295.6333260482528</v>
      </c>
      <c r="P473" s="37">
        <f t="shared" si="128"/>
        <v>304.99521941205319</v>
      </c>
      <c r="Q473" s="37">
        <f t="shared" si="128"/>
        <v>326.95959471573821</v>
      </c>
      <c r="R473" s="37">
        <f t="shared" si="128"/>
        <v>315.57996071901056</v>
      </c>
      <c r="S473" s="37">
        <f t="shared" ref="D473:AE476" si="129">+S113</f>
        <v>333.32492573512184</v>
      </c>
      <c r="T473" s="37">
        <f t="shared" si="129"/>
        <v>336.73589248828216</v>
      </c>
      <c r="U473" s="37">
        <f t="shared" si="129"/>
        <v>344.95718782050034</v>
      </c>
      <c r="V473" s="37">
        <f t="shared" si="129"/>
        <v>307.33287731289045</v>
      </c>
      <c r="W473" s="37">
        <f t="shared" si="129"/>
        <v>289.83720558876053</v>
      </c>
      <c r="X473" s="37">
        <f t="shared" si="129"/>
        <v>288.88383611909865</v>
      </c>
      <c r="Y473" s="37">
        <f t="shared" si="129"/>
        <v>294.38378997367465</v>
      </c>
      <c r="Z473" s="37">
        <f t="shared" si="129"/>
        <v>287.6443523485317</v>
      </c>
      <c r="AA473" s="37">
        <f t="shared" si="129"/>
        <v>275.80300946368055</v>
      </c>
      <c r="AB473" s="37">
        <f t="shared" si="129"/>
        <v>19.009486701074561</v>
      </c>
      <c r="AC473" s="37">
        <f t="shared" si="129"/>
        <v>360.42297360072939</v>
      </c>
      <c r="AD473" s="37">
        <f t="shared" si="129"/>
        <v>284.11356017455603</v>
      </c>
      <c r="AE473" s="37">
        <f t="shared" si="129"/>
        <v>181.87220214439628</v>
      </c>
    </row>
    <row r="474" spans="1:31" x14ac:dyDescent="0.2">
      <c r="A474" s="9" t="s">
        <v>254</v>
      </c>
      <c r="B474" s="4" t="s">
        <v>255</v>
      </c>
      <c r="C474" s="37">
        <f t="shared" si="128"/>
        <v>58.740582275550011</v>
      </c>
      <c r="D474" s="37">
        <f t="shared" si="129"/>
        <v>65.314043825999988</v>
      </c>
      <c r="E474" s="37">
        <f t="shared" si="129"/>
        <v>68.368722333000008</v>
      </c>
      <c r="F474" s="37">
        <f t="shared" si="129"/>
        <v>75.386366603550002</v>
      </c>
      <c r="G474" s="37">
        <f t="shared" si="129"/>
        <v>72.3737452644</v>
      </c>
      <c r="H474" s="37">
        <f t="shared" si="129"/>
        <v>85.371623665199991</v>
      </c>
      <c r="I474" s="37">
        <f t="shared" si="129"/>
        <v>79.420165491899994</v>
      </c>
      <c r="J474" s="37">
        <f t="shared" si="129"/>
        <v>93.482754299850001</v>
      </c>
      <c r="K474" s="37">
        <f t="shared" si="129"/>
        <v>100.13221389045</v>
      </c>
      <c r="L474" s="37">
        <f t="shared" si="129"/>
        <v>76.224558580349992</v>
      </c>
      <c r="M474" s="37">
        <f t="shared" si="129"/>
        <v>68.651316987149997</v>
      </c>
      <c r="N474" s="37">
        <f t="shared" si="129"/>
        <v>69.716765239349996</v>
      </c>
      <c r="O474" s="37">
        <f t="shared" si="129"/>
        <v>63.139614463649991</v>
      </c>
      <c r="P474" s="37">
        <f t="shared" si="129"/>
        <v>53.647237895400004</v>
      </c>
      <c r="Q474" s="37">
        <f t="shared" si="129"/>
        <v>47.101076611800003</v>
      </c>
      <c r="R474" s="37">
        <f t="shared" si="129"/>
        <v>72.946313023199991</v>
      </c>
      <c r="S474" s="37">
        <f t="shared" si="129"/>
        <v>40.461946851899995</v>
      </c>
      <c r="T474" s="37">
        <f t="shared" si="129"/>
        <v>60.6390575892</v>
      </c>
      <c r="U474" s="37">
        <f t="shared" si="129"/>
        <v>51.786392679300008</v>
      </c>
      <c r="V474" s="37">
        <f t="shared" si="129"/>
        <v>47.500250783849999</v>
      </c>
      <c r="W474" s="37">
        <f t="shared" si="129"/>
        <v>45.986930586300005</v>
      </c>
      <c r="X474" s="37">
        <f t="shared" si="129"/>
        <v>49.297641325650005</v>
      </c>
      <c r="Y474" s="37">
        <f t="shared" si="129"/>
        <v>45.891010729800001</v>
      </c>
      <c r="Z474" s="37">
        <f t="shared" si="129"/>
        <v>57.788024316000005</v>
      </c>
      <c r="AA474" s="37">
        <f t="shared" si="129"/>
        <v>53.538774673049993</v>
      </c>
      <c r="AB474" s="37">
        <f t="shared" si="129"/>
        <v>54.656609923799991</v>
      </c>
      <c r="AC474" s="37">
        <f t="shared" si="129"/>
        <v>66.017210158649988</v>
      </c>
      <c r="AD474" s="37">
        <f t="shared" si="129"/>
        <v>66.159472463628205</v>
      </c>
      <c r="AE474" s="37">
        <f t="shared" si="129"/>
        <v>66.159560105318405</v>
      </c>
    </row>
    <row r="475" spans="1:31" x14ac:dyDescent="0.2">
      <c r="A475" s="9" t="s">
        <v>256</v>
      </c>
      <c r="B475" s="4" t="s">
        <v>257</v>
      </c>
      <c r="C475" s="37">
        <f t="shared" si="128"/>
        <v>8.6907700263469891</v>
      </c>
      <c r="D475" s="37">
        <f t="shared" si="129"/>
        <v>10.551436795110861</v>
      </c>
      <c r="E475" s="37">
        <f t="shared" si="129"/>
        <v>12.412103563874734</v>
      </c>
      <c r="F475" s="37">
        <f t="shared" si="129"/>
        <v>14.272770332638606</v>
      </c>
      <c r="G475" s="37">
        <f t="shared" si="129"/>
        <v>16.133437101402478</v>
      </c>
      <c r="H475" s="37">
        <f t="shared" si="129"/>
        <v>17.978194146482107</v>
      </c>
      <c r="I475" s="37">
        <f t="shared" si="129"/>
        <v>24.029315813022798</v>
      </c>
      <c r="J475" s="37">
        <f t="shared" si="129"/>
        <v>30.446714707438961</v>
      </c>
      <c r="K475" s="37">
        <f t="shared" si="129"/>
        <v>32.012312553760324</v>
      </c>
      <c r="L475" s="37">
        <f t="shared" si="129"/>
        <v>32.336042955716792</v>
      </c>
      <c r="M475" s="37">
        <f t="shared" si="129"/>
        <v>38.018460417933284</v>
      </c>
      <c r="N475" s="37">
        <f t="shared" si="129"/>
        <v>36.714755835310861</v>
      </c>
      <c r="O475" s="37">
        <f t="shared" si="129"/>
        <v>39.885498208534585</v>
      </c>
      <c r="P475" s="37">
        <f t="shared" si="129"/>
        <v>42.503836507172011</v>
      </c>
      <c r="Q475" s="37">
        <f t="shared" si="129"/>
        <v>47.966200661249893</v>
      </c>
      <c r="R475" s="37">
        <f t="shared" si="129"/>
        <v>48.92653709999999</v>
      </c>
      <c r="S475" s="37">
        <f t="shared" si="129"/>
        <v>54.198253199999989</v>
      </c>
      <c r="T475" s="37">
        <f t="shared" si="129"/>
        <v>72.694862099999995</v>
      </c>
      <c r="U475" s="37">
        <f t="shared" si="129"/>
        <v>56.538679700159996</v>
      </c>
      <c r="V475" s="37">
        <f t="shared" si="129"/>
        <v>44.579887100853654</v>
      </c>
      <c r="W475" s="37">
        <f t="shared" si="129"/>
        <v>47.19686484731708</v>
      </c>
      <c r="X475" s="37">
        <f t="shared" si="129"/>
        <v>47.547520643853652</v>
      </c>
      <c r="Y475" s="37">
        <f t="shared" si="129"/>
        <v>45.227073677560973</v>
      </c>
      <c r="Z475" s="37">
        <f t="shared" si="129"/>
        <v>44.920043909999997</v>
      </c>
      <c r="AA475" s="37">
        <f t="shared" si="129"/>
        <v>45.228908340000004</v>
      </c>
      <c r="AB475" s="37">
        <f t="shared" si="129"/>
        <v>42.690287471999994</v>
      </c>
      <c r="AC475" s="37">
        <f t="shared" si="129"/>
        <v>45.291828455999983</v>
      </c>
      <c r="AD475" s="37">
        <f t="shared" si="129"/>
        <v>49.192749983999995</v>
      </c>
      <c r="AE475" s="37">
        <f t="shared" si="129"/>
        <v>50.657762399999996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5.3365556506078331</v>
      </c>
      <c r="D489" s="21">
        <f t="shared" ref="D489:AE489" si="137">+D490+D491+D492+D493+D494+D495+D496</f>
        <v>6.4563263508920983</v>
      </c>
      <c r="E489" s="21">
        <f t="shared" si="137"/>
        <v>5.9595197547807466</v>
      </c>
      <c r="F489" s="21">
        <f t="shared" si="137"/>
        <v>3.0854466865532149</v>
      </c>
      <c r="G489" s="21">
        <f t="shared" si="137"/>
        <v>5.7787808397196807</v>
      </c>
      <c r="H489" s="21">
        <f t="shared" si="137"/>
        <v>9.0805658165142944</v>
      </c>
      <c r="I489" s="21">
        <f t="shared" si="137"/>
        <v>7.1255927435105715</v>
      </c>
      <c r="J489" s="21">
        <f t="shared" si="137"/>
        <v>5.3239577102748061</v>
      </c>
      <c r="K489" s="21">
        <f t="shared" si="137"/>
        <v>6.1551836153054733</v>
      </c>
      <c r="L489" s="21">
        <f t="shared" si="137"/>
        <v>4.5192165182339599</v>
      </c>
      <c r="M489" s="21">
        <f t="shared" si="137"/>
        <v>8.538805668263338</v>
      </c>
      <c r="N489" s="21">
        <f t="shared" si="137"/>
        <v>7.4966575565357161</v>
      </c>
      <c r="O489" s="21">
        <f t="shared" si="137"/>
        <v>8.8503599096569623</v>
      </c>
      <c r="P489" s="21">
        <f t="shared" si="137"/>
        <v>9.7101719595369715</v>
      </c>
      <c r="Q489" s="21">
        <f t="shared" si="137"/>
        <v>11.168936530937755</v>
      </c>
      <c r="R489" s="21">
        <f t="shared" si="137"/>
        <v>11.65952063611004</v>
      </c>
      <c r="S489" s="21">
        <f t="shared" si="137"/>
        <v>16.088182464508424</v>
      </c>
      <c r="T489" s="21">
        <f t="shared" si="137"/>
        <v>15.225111508183057</v>
      </c>
      <c r="U489" s="21">
        <f t="shared" si="137"/>
        <v>12.264967730171998</v>
      </c>
      <c r="V489" s="21">
        <f t="shared" si="137"/>
        <v>11.429008916035217</v>
      </c>
      <c r="W489" s="21">
        <f t="shared" si="137"/>
        <v>13.861396407451625</v>
      </c>
      <c r="X489" s="21">
        <f t="shared" si="137"/>
        <v>13.687594756007554</v>
      </c>
      <c r="Y489" s="21">
        <f t="shared" si="137"/>
        <v>16.998188610138769</v>
      </c>
      <c r="Z489" s="21">
        <f t="shared" si="137"/>
        <v>17.536612616189068</v>
      </c>
      <c r="AA489" s="21">
        <f t="shared" si="137"/>
        <v>12.978131709454628</v>
      </c>
      <c r="AB489" s="21">
        <f t="shared" si="137"/>
        <v>11.213861035663067</v>
      </c>
      <c r="AC489" s="21">
        <f t="shared" si="137"/>
        <v>10.662185839668995</v>
      </c>
      <c r="AD489" s="21">
        <f t="shared" si="137"/>
        <v>11.652933567781897</v>
      </c>
      <c r="AE489" s="21">
        <f t="shared" si="137"/>
        <v>12.404271960867462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1.0790625408005288</v>
      </c>
      <c r="F490" s="37">
        <f t="shared" si="138"/>
        <v>1.1654952524984115</v>
      </c>
      <c r="G490" s="37">
        <f t="shared" si="138"/>
        <v>1.8156672344387059</v>
      </c>
      <c r="H490" s="37">
        <f t="shared" si="138"/>
        <v>2.7620820432644297</v>
      </c>
      <c r="I490" s="37">
        <f t="shared" si="138"/>
        <v>2.1664160036436981</v>
      </c>
      <c r="J490" s="37">
        <f t="shared" si="138"/>
        <v>1.7252116732315892</v>
      </c>
      <c r="K490" s="37">
        <f t="shared" si="138"/>
        <v>2.584092951869021</v>
      </c>
      <c r="L490" s="37">
        <f t="shared" si="138"/>
        <v>4.5192165182339599</v>
      </c>
      <c r="M490" s="37">
        <f t="shared" si="138"/>
        <v>8.538805668263338</v>
      </c>
      <c r="N490" s="37">
        <f t="shared" si="138"/>
        <v>7.4966575565357161</v>
      </c>
      <c r="O490" s="37">
        <f t="shared" si="138"/>
        <v>8.8503599096569623</v>
      </c>
      <c r="P490" s="37">
        <f t="shared" si="138"/>
        <v>9.7101719595369715</v>
      </c>
      <c r="Q490" s="37">
        <f t="shared" si="138"/>
        <v>11.168936530937755</v>
      </c>
      <c r="R490" s="37">
        <f t="shared" si="138"/>
        <v>11.65952063611004</v>
      </c>
      <c r="S490" s="37">
        <f t="shared" ref="D490:AE496" si="139">+S142</f>
        <v>16.088182464508424</v>
      </c>
      <c r="T490" s="37">
        <f t="shared" si="139"/>
        <v>15.225111508183057</v>
      </c>
      <c r="U490" s="37">
        <f t="shared" si="139"/>
        <v>12.264967730171998</v>
      </c>
      <c r="V490" s="37">
        <f t="shared" si="139"/>
        <v>11.429008916035217</v>
      </c>
      <c r="W490" s="37">
        <f t="shared" si="139"/>
        <v>13.861396407451625</v>
      </c>
      <c r="X490" s="37">
        <f t="shared" si="139"/>
        <v>13.687594756007554</v>
      </c>
      <c r="Y490" s="37">
        <f t="shared" si="139"/>
        <v>16.998188610138769</v>
      </c>
      <c r="Z490" s="37">
        <f t="shared" si="139"/>
        <v>17.536612616189068</v>
      </c>
      <c r="AA490" s="37">
        <f t="shared" si="139"/>
        <v>12.978131709454628</v>
      </c>
      <c r="AB490" s="37">
        <f t="shared" si="139"/>
        <v>11.213861035663067</v>
      </c>
      <c r="AC490" s="37">
        <f t="shared" si="139"/>
        <v>10.662185839668995</v>
      </c>
      <c r="AD490" s="37">
        <f t="shared" si="139"/>
        <v>11.652933567781897</v>
      </c>
      <c r="AE490" s="37">
        <f t="shared" si="139"/>
        <v>12.404271960867462</v>
      </c>
    </row>
    <row r="491" spans="1:31" x14ac:dyDescent="0.2">
      <c r="A491" s="9" t="s">
        <v>310</v>
      </c>
      <c r="B491" s="4" t="s">
        <v>311</v>
      </c>
      <c r="C491" s="37">
        <f t="shared" si="138"/>
        <v>5.3365556506078331</v>
      </c>
      <c r="D491" s="37">
        <f t="shared" si="139"/>
        <v>6.4563263508920983</v>
      </c>
      <c r="E491" s="37">
        <f t="shared" si="139"/>
        <v>4.8804572139802183</v>
      </c>
      <c r="F491" s="37">
        <f t="shared" si="139"/>
        <v>1.9199514340548034</v>
      </c>
      <c r="G491" s="37">
        <f t="shared" si="139"/>
        <v>3.963113605280975</v>
      </c>
      <c r="H491" s="37">
        <f t="shared" si="139"/>
        <v>6.3184837732498647</v>
      </c>
      <c r="I491" s="37">
        <f t="shared" si="139"/>
        <v>4.9591767398668729</v>
      </c>
      <c r="J491" s="37">
        <f t="shared" si="139"/>
        <v>3.5987460370432172</v>
      </c>
      <c r="K491" s="37">
        <f t="shared" si="139"/>
        <v>3.5710906634364519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16.10280161694816</v>
      </c>
      <c r="D497" s="21">
        <f t="shared" ref="D497:AE497" si="140">+D498+D499+D501</f>
        <v>16.047173683963312</v>
      </c>
      <c r="E497" s="21">
        <f t="shared" si="140"/>
        <v>16.873046855064736</v>
      </c>
      <c r="F497" s="21">
        <f t="shared" si="140"/>
        <v>16.958072945015815</v>
      </c>
      <c r="G497" s="21">
        <f t="shared" si="140"/>
        <v>17.718723298539519</v>
      </c>
      <c r="H497" s="21">
        <f t="shared" si="140"/>
        <v>17.993952478698823</v>
      </c>
      <c r="I497" s="21">
        <f t="shared" si="140"/>
        <v>18.724036404078266</v>
      </c>
      <c r="J497" s="21">
        <f t="shared" si="140"/>
        <v>19.010345933088125</v>
      </c>
      <c r="K497" s="21">
        <f t="shared" si="140"/>
        <v>19.14420609403809</v>
      </c>
      <c r="L497" s="21">
        <f t="shared" si="140"/>
        <v>17.644916689722699</v>
      </c>
      <c r="M497" s="21">
        <f t="shared" si="140"/>
        <v>20.081735860610422</v>
      </c>
      <c r="N497" s="21">
        <f t="shared" si="140"/>
        <v>20.510717355461804</v>
      </c>
      <c r="O497" s="21">
        <f t="shared" si="140"/>
        <v>20.650815778970074</v>
      </c>
      <c r="P497" s="21">
        <f t="shared" si="140"/>
        <v>20.886185280632823</v>
      </c>
      <c r="Q497" s="21">
        <f t="shared" si="140"/>
        <v>22.361210858877335</v>
      </c>
      <c r="R497" s="21">
        <f t="shared" si="140"/>
        <v>24.0135548215986</v>
      </c>
      <c r="S497" s="21">
        <f t="shared" si="140"/>
        <v>24.500790110623111</v>
      </c>
      <c r="T497" s="21">
        <f t="shared" si="140"/>
        <v>25.781380571113463</v>
      </c>
      <c r="U497" s="21">
        <f t="shared" si="140"/>
        <v>26.990118765078741</v>
      </c>
      <c r="V497" s="21">
        <f t="shared" si="140"/>
        <v>26.607314289972969</v>
      </c>
      <c r="W497" s="21">
        <f t="shared" si="140"/>
        <v>29.162019327270187</v>
      </c>
      <c r="X497" s="21">
        <f t="shared" si="140"/>
        <v>34.093932733107614</v>
      </c>
      <c r="Y497" s="21">
        <f t="shared" si="140"/>
        <v>34.782433674310191</v>
      </c>
      <c r="Z497" s="21">
        <f t="shared" si="140"/>
        <v>35.597328811998558</v>
      </c>
      <c r="AA497" s="21">
        <f t="shared" si="140"/>
        <v>35.531570036333441</v>
      </c>
      <c r="AB497" s="21">
        <f t="shared" si="140"/>
        <v>35.733120728614558</v>
      </c>
      <c r="AC497" s="21">
        <f t="shared" si="140"/>
        <v>40.154785883026868</v>
      </c>
      <c r="AD497" s="21">
        <f t="shared" si="140"/>
        <v>40.830401515105414</v>
      </c>
      <c r="AE497" s="21">
        <f t="shared" si="140"/>
        <v>43.423626739108002</v>
      </c>
    </row>
    <row r="498" spans="1:31" x14ac:dyDescent="0.2">
      <c r="A498" s="9" t="s">
        <v>323</v>
      </c>
      <c r="B498" s="4" t="s">
        <v>324</v>
      </c>
      <c r="C498" s="37">
        <f>+C150</f>
        <v>13.429300467649007</v>
      </c>
      <c r="D498" s="37">
        <f t="shared" ref="D498:AE498" si="141">+D150</f>
        <v>13.6947717590149</v>
      </c>
      <c r="E498" s="37">
        <f t="shared" si="141"/>
        <v>13.967710965049182</v>
      </c>
      <c r="F498" s="37">
        <f t="shared" si="141"/>
        <v>14.248250090860713</v>
      </c>
      <c r="G498" s="37">
        <f t="shared" si="141"/>
        <v>14.536528287879202</v>
      </c>
      <c r="H498" s="37">
        <f t="shared" si="141"/>
        <v>14.832691958739867</v>
      </c>
      <c r="I498" s="37">
        <f t="shared" si="141"/>
        <v>15.136894874770686</v>
      </c>
      <c r="J498" s="37">
        <f t="shared" si="141"/>
        <v>15.449298306276241</v>
      </c>
      <c r="K498" s="37">
        <f t="shared" si="141"/>
        <v>15.770071165841665</v>
      </c>
      <c r="L498" s="37">
        <f t="shared" si="141"/>
        <v>16.735438621667573</v>
      </c>
      <c r="M498" s="37">
        <f t="shared" si="141"/>
        <v>16.633017336707766</v>
      </c>
      <c r="N498" s="37">
        <f t="shared" si="141"/>
        <v>16.988194737817118</v>
      </c>
      <c r="O498" s="37">
        <f t="shared" si="141"/>
        <v>16.993131332713855</v>
      </c>
      <c r="P498" s="37">
        <f t="shared" si="141"/>
        <v>17.307847047754318</v>
      </c>
      <c r="Q498" s="37">
        <f t="shared" si="141"/>
        <v>18.477496602004361</v>
      </c>
      <c r="R498" s="37">
        <f t="shared" si="141"/>
        <v>19.689088748585824</v>
      </c>
      <c r="S498" s="37">
        <f t="shared" si="141"/>
        <v>20.766139001575496</v>
      </c>
      <c r="T498" s="37">
        <f t="shared" si="141"/>
        <v>22.264821410814523</v>
      </c>
      <c r="U498" s="37">
        <f t="shared" si="141"/>
        <v>23.518664901516619</v>
      </c>
      <c r="V498" s="37">
        <f t="shared" si="141"/>
        <v>24.108040851576323</v>
      </c>
      <c r="W498" s="37">
        <f t="shared" si="141"/>
        <v>25.737249052176228</v>
      </c>
      <c r="X498" s="37">
        <f t="shared" si="141"/>
        <v>30.780401625888739</v>
      </c>
      <c r="Y498" s="37">
        <f t="shared" si="141"/>
        <v>31.617629695837653</v>
      </c>
      <c r="Z498" s="37">
        <f t="shared" si="141"/>
        <v>31.377928524013157</v>
      </c>
      <c r="AA498" s="37">
        <f t="shared" si="141"/>
        <v>31.902357547357152</v>
      </c>
      <c r="AB498" s="37">
        <f t="shared" si="141"/>
        <v>31.864213555314155</v>
      </c>
      <c r="AC498" s="37">
        <f t="shared" si="141"/>
        <v>36.586851200837998</v>
      </c>
      <c r="AD498" s="37">
        <f t="shared" si="141"/>
        <v>38.074125165335282</v>
      </c>
      <c r="AE498" s="37">
        <f t="shared" si="141"/>
        <v>40.186035546959332</v>
      </c>
    </row>
    <row r="499" spans="1:31" x14ac:dyDescent="0.2">
      <c r="A499" s="9" t="s">
        <v>325</v>
      </c>
      <c r="B499" s="4" t="s">
        <v>326</v>
      </c>
      <c r="C499" s="37">
        <f>+C151</f>
        <v>2.6735011492991516</v>
      </c>
      <c r="D499" s="37">
        <f t="shared" ref="D499:AE509" si="142">+D151</f>
        <v>2.3524019249484125</v>
      </c>
      <c r="E499" s="37">
        <f t="shared" si="142"/>
        <v>2.9053358900155541</v>
      </c>
      <c r="F499" s="37">
        <f t="shared" si="142"/>
        <v>2.7098228541551008</v>
      </c>
      <c r="G499" s="37">
        <f t="shared" si="142"/>
        <v>3.1821950106603163</v>
      </c>
      <c r="H499" s="37">
        <f t="shared" si="142"/>
        <v>3.1612605199589572</v>
      </c>
      <c r="I499" s="37">
        <f t="shared" si="142"/>
        <v>3.5871415293075808</v>
      </c>
      <c r="J499" s="37">
        <f t="shared" si="142"/>
        <v>3.5610476268118836</v>
      </c>
      <c r="K499" s="37">
        <f t="shared" si="142"/>
        <v>3.3741349281964248</v>
      </c>
      <c r="L499" s="37">
        <f t="shared" si="142"/>
        <v>0.90947806805512443</v>
      </c>
      <c r="M499" s="37">
        <f t="shared" si="142"/>
        <v>3.4487185239026563</v>
      </c>
      <c r="N499" s="37">
        <f t="shared" si="142"/>
        <v>3.5225226176446864</v>
      </c>
      <c r="O499" s="37">
        <f t="shared" si="142"/>
        <v>3.6576844462562184</v>
      </c>
      <c r="P499" s="37">
        <f t="shared" si="142"/>
        <v>3.5783382328785054</v>
      </c>
      <c r="Q499" s="37">
        <f t="shared" si="142"/>
        <v>3.8837142568729748</v>
      </c>
      <c r="R499" s="37">
        <f t="shared" si="142"/>
        <v>4.3244660730127764</v>
      </c>
      <c r="S499" s="37">
        <f t="shared" si="142"/>
        <v>3.7346511090476135</v>
      </c>
      <c r="T499" s="37">
        <f t="shared" si="142"/>
        <v>3.5165591602989408</v>
      </c>
      <c r="U499" s="37">
        <f t="shared" si="142"/>
        <v>3.4714538635621199</v>
      </c>
      <c r="V499" s="37">
        <f t="shared" si="142"/>
        <v>2.4992734383966448</v>
      </c>
      <c r="W499" s="37">
        <f t="shared" si="142"/>
        <v>3.4247702750939588</v>
      </c>
      <c r="X499" s="37">
        <f t="shared" si="142"/>
        <v>3.3135311072188731</v>
      </c>
      <c r="Y499" s="37">
        <f t="shared" si="142"/>
        <v>3.1648039784725368</v>
      </c>
      <c r="Z499" s="37">
        <f t="shared" si="142"/>
        <v>4.2194002879853993</v>
      </c>
      <c r="AA499" s="37">
        <f t="shared" si="142"/>
        <v>3.6292124889762882</v>
      </c>
      <c r="AB499" s="37">
        <f t="shared" si="142"/>
        <v>3.8689071733004035</v>
      </c>
      <c r="AC499" s="37">
        <f t="shared" si="142"/>
        <v>3.5679346821888722</v>
      </c>
      <c r="AD499" s="37">
        <f t="shared" si="142"/>
        <v>2.7562763497701344</v>
      </c>
      <c r="AE499" s="37">
        <f t="shared" si="142"/>
        <v>3.2375911921486678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3.5402367463671258E-2</v>
      </c>
      <c r="D508" s="21">
        <f t="shared" ref="D508:AE508" si="145">+D509+D510+D511+D512+D513+D514</f>
        <v>0.11875776236060168</v>
      </c>
      <c r="E508" s="21">
        <f t="shared" si="145"/>
        <v>0.25329988366333955</v>
      </c>
      <c r="F508" s="21">
        <f t="shared" si="145"/>
        <v>0.3253493078146894</v>
      </c>
      <c r="G508" s="21">
        <f t="shared" si="145"/>
        <v>2.407743852682537</v>
      </c>
      <c r="H508" s="21">
        <f t="shared" si="145"/>
        <v>5.3361098863475416</v>
      </c>
      <c r="I508" s="21">
        <f t="shared" si="145"/>
        <v>10.874982272930716</v>
      </c>
      <c r="J508" s="21">
        <f t="shared" si="145"/>
        <v>23.809555712123995</v>
      </c>
      <c r="K508" s="21">
        <f t="shared" si="145"/>
        <v>25.200849369474891</v>
      </c>
      <c r="L508" s="21">
        <f t="shared" si="145"/>
        <v>34.53596759880692</v>
      </c>
      <c r="M508" s="21">
        <f t="shared" si="145"/>
        <v>48.583986870754295</v>
      </c>
      <c r="N508" s="21">
        <f t="shared" si="145"/>
        <v>65.557798066218098</v>
      </c>
      <c r="O508" s="21">
        <f t="shared" si="145"/>
        <v>69.483451368569092</v>
      </c>
      <c r="P508" s="21">
        <f t="shared" si="145"/>
        <v>85.91864532109237</v>
      </c>
      <c r="Q508" s="21">
        <f t="shared" si="145"/>
        <v>101.86131067913514</v>
      </c>
      <c r="R508" s="21">
        <f t="shared" si="145"/>
        <v>124.38827152571895</v>
      </c>
      <c r="S508" s="21">
        <f t="shared" si="145"/>
        <v>151.4956383239151</v>
      </c>
      <c r="T508" s="21">
        <f t="shared" si="145"/>
        <v>193.4161497642537</v>
      </c>
      <c r="U508" s="21">
        <f t="shared" si="145"/>
        <v>251.7057412478905</v>
      </c>
      <c r="V508" s="21">
        <f t="shared" si="145"/>
        <v>298.93136286416228</v>
      </c>
      <c r="W508" s="21">
        <f t="shared" si="145"/>
        <v>347.28371417995925</v>
      </c>
      <c r="X508" s="21">
        <f t="shared" si="145"/>
        <v>424.70515299337558</v>
      </c>
      <c r="Y508" s="21">
        <f t="shared" si="145"/>
        <v>497.52079891469191</v>
      </c>
      <c r="Z508" s="21">
        <f t="shared" si="145"/>
        <v>556.89448217553638</v>
      </c>
      <c r="AA508" s="21">
        <f t="shared" si="145"/>
        <v>639.3662438514599</v>
      </c>
      <c r="AB508" s="21">
        <f t="shared" si="145"/>
        <v>697.26284909301285</v>
      </c>
      <c r="AC508" s="21">
        <f t="shared" si="145"/>
        <v>785.12143416893377</v>
      </c>
      <c r="AD508" s="21">
        <f t="shared" si="145"/>
        <v>904.2413919751267</v>
      </c>
      <c r="AE508" s="21">
        <f t="shared" si="145"/>
        <v>1009.3096370279474</v>
      </c>
    </row>
    <row r="509" spans="1:31" x14ac:dyDescent="0.2">
      <c r="A509" s="9" t="s">
        <v>343</v>
      </c>
      <c r="B509" s="4" t="s">
        <v>344</v>
      </c>
      <c r="C509" s="37">
        <f t="shared" si="143"/>
        <v>3.5402367463671258E-2</v>
      </c>
      <c r="D509" s="37">
        <f t="shared" si="142"/>
        <v>0.11875776236060168</v>
      </c>
      <c r="E509" s="37">
        <f t="shared" si="142"/>
        <v>0.25329988366333955</v>
      </c>
      <c r="F509" s="37">
        <f t="shared" si="142"/>
        <v>0.3253493078146894</v>
      </c>
      <c r="G509" s="37">
        <f t="shared" si="142"/>
        <v>2.407743852682537</v>
      </c>
      <c r="H509" s="37">
        <f t="shared" si="142"/>
        <v>5.3361098863475416</v>
      </c>
      <c r="I509" s="37">
        <f t="shared" si="142"/>
        <v>10.874982272930716</v>
      </c>
      <c r="J509" s="37">
        <f t="shared" si="142"/>
        <v>23.698156732193766</v>
      </c>
      <c r="K509" s="37">
        <f t="shared" si="142"/>
        <v>24.836416325911827</v>
      </c>
      <c r="L509" s="37">
        <f t="shared" si="142"/>
        <v>33.278556675793283</v>
      </c>
      <c r="M509" s="37">
        <f t="shared" si="142"/>
        <v>46.150388958802317</v>
      </c>
      <c r="N509" s="37">
        <f t="shared" si="142"/>
        <v>62.309580708905273</v>
      </c>
      <c r="O509" s="37">
        <f t="shared" si="142"/>
        <v>65.752421717736851</v>
      </c>
      <c r="P509" s="37">
        <f t="shared" si="142"/>
        <v>82.605033608240348</v>
      </c>
      <c r="Q509" s="37">
        <f t="shared" si="142"/>
        <v>96.949996480152464</v>
      </c>
      <c r="R509" s="37">
        <f t="shared" si="142"/>
        <v>115.71595755273226</v>
      </c>
      <c r="S509" s="37">
        <f t="shared" si="142"/>
        <v>143.01813946080512</v>
      </c>
      <c r="T509" s="37">
        <f t="shared" si="142"/>
        <v>185.40693549126678</v>
      </c>
      <c r="U509" s="37">
        <f t="shared" si="142"/>
        <v>235.9583598902266</v>
      </c>
      <c r="V509" s="37">
        <f t="shared" si="142"/>
        <v>278.22511495087122</v>
      </c>
      <c r="W509" s="37">
        <f t="shared" si="142"/>
        <v>307.08835692318775</v>
      </c>
      <c r="X509" s="37">
        <f t="shared" si="142"/>
        <v>390.70247802395221</v>
      </c>
      <c r="Y509" s="37">
        <f t="shared" si="142"/>
        <v>440.42714418872595</v>
      </c>
      <c r="Z509" s="37">
        <f t="shared" si="142"/>
        <v>498.44571740214826</v>
      </c>
      <c r="AA509" s="37">
        <f t="shared" si="142"/>
        <v>572.66344857035233</v>
      </c>
      <c r="AB509" s="37">
        <f t="shared" si="142"/>
        <v>623.13584516011713</v>
      </c>
      <c r="AC509" s="37">
        <f t="shared" si="142"/>
        <v>689.5590985471805</v>
      </c>
      <c r="AD509" s="37">
        <f t="shared" si="142"/>
        <v>811.04804998436111</v>
      </c>
      <c r="AE509" s="37">
        <f t="shared" si="142"/>
        <v>924.08272454900793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3.3236199364864742E-3</v>
      </c>
      <c r="Q510" s="37">
        <f t="shared" si="146"/>
        <v>1.5769298923395747</v>
      </c>
      <c r="R510" s="37">
        <f t="shared" si="146"/>
        <v>4.7013043871883404</v>
      </c>
      <c r="S510" s="37">
        <f t="shared" si="146"/>
        <v>3.4920622753811412</v>
      </c>
      <c r="T510" s="37">
        <f t="shared" si="146"/>
        <v>2.2776866495586674</v>
      </c>
      <c r="U510" s="37">
        <f t="shared" si="146"/>
        <v>6.2307786657187485</v>
      </c>
      <c r="V510" s="37">
        <f t="shared" si="146"/>
        <v>8.0240564390009279</v>
      </c>
      <c r="W510" s="37">
        <f t="shared" si="146"/>
        <v>23.190121454825636</v>
      </c>
      <c r="X510" s="37">
        <f t="shared" si="146"/>
        <v>11.102122119453771</v>
      </c>
      <c r="Y510" s="37">
        <f t="shared" si="146"/>
        <v>23.755986330245474</v>
      </c>
      <c r="Z510" s="37">
        <f t="shared" si="146"/>
        <v>16.389077232920311</v>
      </c>
      <c r="AA510" s="37">
        <f t="shared" si="146"/>
        <v>21.355907975270195</v>
      </c>
      <c r="AB510" s="37">
        <f t="shared" si="146"/>
        <v>22.876339253482495</v>
      </c>
      <c r="AC510" s="37">
        <f t="shared" si="146"/>
        <v>36.563748855984741</v>
      </c>
      <c r="AD510" s="37">
        <f t="shared" si="146"/>
        <v>32.092440345819753</v>
      </c>
      <c r="AE510" s="37">
        <f t="shared" si="146"/>
        <v>26.391041989073202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0.11139897993022763</v>
      </c>
      <c r="K511" s="37">
        <f t="shared" si="147"/>
        <v>0.26327318184950987</v>
      </c>
      <c r="L511" s="37">
        <f t="shared" si="147"/>
        <v>0.55688474427359624</v>
      </c>
      <c r="M511" s="37">
        <f t="shared" si="147"/>
        <v>1.0108271175961849</v>
      </c>
      <c r="N511" s="37">
        <f t="shared" si="147"/>
        <v>1.635782333471429</v>
      </c>
      <c r="O511" s="37">
        <f t="shared" si="147"/>
        <v>2.2219251812339604</v>
      </c>
      <c r="P511" s="37">
        <f t="shared" si="147"/>
        <v>2.4818825268775018</v>
      </c>
      <c r="Q511" s="37">
        <f t="shared" si="147"/>
        <v>2.8855845813747085</v>
      </c>
      <c r="R511" s="37">
        <f t="shared" si="147"/>
        <v>3.410410648390811</v>
      </c>
      <c r="S511" s="37">
        <f t="shared" si="146"/>
        <v>4.2301703248177382</v>
      </c>
      <c r="T511" s="37">
        <f t="shared" si="146"/>
        <v>5.0733489437991857</v>
      </c>
      <c r="U511" s="37">
        <f t="shared" si="146"/>
        <v>6.8684402868530166</v>
      </c>
      <c r="V511" s="37">
        <f t="shared" si="146"/>
        <v>7.5719047066739842</v>
      </c>
      <c r="W511" s="37">
        <f t="shared" si="146"/>
        <v>10.317560376378639</v>
      </c>
      <c r="X511" s="37">
        <f t="shared" si="146"/>
        <v>14.20305326471575</v>
      </c>
      <c r="Y511" s="37">
        <f t="shared" si="146"/>
        <v>21.65657762339313</v>
      </c>
      <c r="Z511" s="37">
        <f t="shared" si="146"/>
        <v>27.064817245446424</v>
      </c>
      <c r="AA511" s="37">
        <f t="shared" si="146"/>
        <v>30.976577137333116</v>
      </c>
      <c r="AB511" s="37">
        <f t="shared" si="146"/>
        <v>38.899526701519314</v>
      </c>
      <c r="AC511" s="37">
        <f t="shared" si="146"/>
        <v>43.245062367702346</v>
      </c>
      <c r="AD511" s="37">
        <f t="shared" si="146"/>
        <v>42.250561858449331</v>
      </c>
      <c r="AE511" s="37">
        <f t="shared" si="146"/>
        <v>40.454687779349982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2.1559370480274884</v>
      </c>
      <c r="V512" s="37">
        <f t="shared" si="146"/>
        <v>4.6445068304072539</v>
      </c>
      <c r="W512" s="37">
        <f t="shared" si="146"/>
        <v>5.439689957890784</v>
      </c>
      <c r="X512" s="37">
        <f t="shared" si="146"/>
        <v>5.9343360807893006</v>
      </c>
      <c r="Y512" s="37">
        <f t="shared" si="146"/>
        <v>6.4571792716323246</v>
      </c>
      <c r="Z512" s="37">
        <f t="shared" si="146"/>
        <v>7.3013059704997092</v>
      </c>
      <c r="AA512" s="37">
        <f t="shared" si="146"/>
        <v>7.0163696258412385</v>
      </c>
      <c r="AB512" s="37">
        <f t="shared" si="146"/>
        <v>5.0219996575039376</v>
      </c>
      <c r="AC512" s="37">
        <f t="shared" si="146"/>
        <v>8.9132712506192693</v>
      </c>
      <c r="AD512" s="37">
        <f t="shared" si="146"/>
        <v>11.662001290477773</v>
      </c>
      <c r="AE512" s="37">
        <f t="shared" si="146"/>
        <v>8.7658144540602407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0.10115986171355525</v>
      </c>
      <c r="L513" s="37">
        <f t="shared" si="146"/>
        <v>0.70052617874003786</v>
      </c>
      <c r="M513" s="37">
        <f t="shared" si="146"/>
        <v>1.4227707943557939</v>
      </c>
      <c r="N513" s="37">
        <f t="shared" si="146"/>
        <v>1.6124350238413958</v>
      </c>
      <c r="O513" s="37">
        <f t="shared" si="146"/>
        <v>1.5091044695982856</v>
      </c>
      <c r="P513" s="37">
        <f t="shared" si="146"/>
        <v>0.8284055660380476</v>
      </c>
      <c r="Q513" s="37">
        <f t="shared" si="146"/>
        <v>0.44879972526838274</v>
      </c>
      <c r="R513" s="37">
        <f t="shared" si="146"/>
        <v>0.56059893740753342</v>
      </c>
      <c r="S513" s="37">
        <f t="shared" si="146"/>
        <v>0.75526626291110166</v>
      </c>
      <c r="T513" s="37">
        <f t="shared" si="146"/>
        <v>0.65817867962909338</v>
      </c>
      <c r="U513" s="37">
        <f t="shared" si="146"/>
        <v>0.49222535706462767</v>
      </c>
      <c r="V513" s="37">
        <f t="shared" si="146"/>
        <v>0.46577993720892835</v>
      </c>
      <c r="W513" s="37">
        <f t="shared" si="146"/>
        <v>1.2479854676764057</v>
      </c>
      <c r="X513" s="37">
        <f t="shared" si="146"/>
        <v>2.7631635044645231</v>
      </c>
      <c r="Y513" s="37">
        <f t="shared" si="146"/>
        <v>5.2239115006950501</v>
      </c>
      <c r="Z513" s="37">
        <f t="shared" si="146"/>
        <v>7.6935643245217626</v>
      </c>
      <c r="AA513" s="37">
        <f t="shared" si="146"/>
        <v>7.3539405426630369</v>
      </c>
      <c r="AB513" s="37">
        <f t="shared" si="146"/>
        <v>7.3291383203900633</v>
      </c>
      <c r="AC513" s="37">
        <f t="shared" si="146"/>
        <v>6.8402531474469805</v>
      </c>
      <c r="AD513" s="37">
        <f t="shared" si="146"/>
        <v>7.1883384960186181</v>
      </c>
      <c r="AE513" s="37">
        <f t="shared" si="146"/>
        <v>9.6153682564559766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5.9109215117450864</v>
      </c>
      <c r="D515" s="21">
        <f t="shared" ref="D515:AE515" si="148">+D516+D517+D518+D519</f>
        <v>5.195540887847061</v>
      </c>
      <c r="E515" s="21">
        <f t="shared" si="148"/>
        <v>5.4450157643893009</v>
      </c>
      <c r="F515" s="21">
        <f t="shared" si="148"/>
        <v>5.9183101696631768</v>
      </c>
      <c r="G515" s="21">
        <f t="shared" si="148"/>
        <v>6.0716588780908483</v>
      </c>
      <c r="H515" s="21">
        <f t="shared" si="148"/>
        <v>6.6454392769796709</v>
      </c>
      <c r="I515" s="21">
        <f t="shared" si="148"/>
        <v>6.7794743906292165</v>
      </c>
      <c r="J515" s="21">
        <f t="shared" si="148"/>
        <v>11.429265418954225</v>
      </c>
      <c r="K515" s="21">
        <f t="shared" si="148"/>
        <v>10.303110847248524</v>
      </c>
      <c r="L515" s="21">
        <f t="shared" si="148"/>
        <v>11.356159538647489</v>
      </c>
      <c r="M515" s="21">
        <f t="shared" si="148"/>
        <v>13.272248288446184</v>
      </c>
      <c r="N515" s="21">
        <f t="shared" si="148"/>
        <v>10.706192595837962</v>
      </c>
      <c r="O515" s="21">
        <f t="shared" si="148"/>
        <v>11.957152396003284</v>
      </c>
      <c r="P515" s="21">
        <f t="shared" si="148"/>
        <v>15.151081607309267</v>
      </c>
      <c r="Q515" s="21">
        <f t="shared" si="148"/>
        <v>14.254592672728537</v>
      </c>
      <c r="R515" s="21">
        <f t="shared" si="148"/>
        <v>12.585367847361555</v>
      </c>
      <c r="S515" s="21">
        <f t="shared" si="148"/>
        <v>13.147586512945585</v>
      </c>
      <c r="T515" s="21">
        <f t="shared" si="148"/>
        <v>13.342910758405791</v>
      </c>
      <c r="U515" s="21">
        <f t="shared" si="148"/>
        <v>13.827389643896838</v>
      </c>
      <c r="V515" s="21">
        <f t="shared" si="148"/>
        <v>16.12288481507591</v>
      </c>
      <c r="W515" s="21">
        <f t="shared" si="148"/>
        <v>22.752126610756726</v>
      </c>
      <c r="X515" s="21">
        <f t="shared" si="148"/>
        <v>14.873381766340543</v>
      </c>
      <c r="Y515" s="21">
        <f t="shared" si="148"/>
        <v>16.258875990959044</v>
      </c>
      <c r="Z515" s="21">
        <f t="shared" si="148"/>
        <v>20.0770983158741</v>
      </c>
      <c r="AA515" s="21">
        <f t="shared" si="148"/>
        <v>22.583760910998084</v>
      </c>
      <c r="AB515" s="21">
        <f t="shared" si="148"/>
        <v>26.71526155356489</v>
      </c>
      <c r="AC515" s="21">
        <f t="shared" si="148"/>
        <v>22.364114785902753</v>
      </c>
      <c r="AD515" s="21">
        <f t="shared" si="148"/>
        <v>24.571963741350178</v>
      </c>
      <c r="AE515" s="21">
        <f t="shared" si="148"/>
        <v>23.32561903092618</v>
      </c>
    </row>
    <row r="516" spans="1:31" x14ac:dyDescent="0.2">
      <c r="A516" s="9" t="s">
        <v>360</v>
      </c>
      <c r="B516" s="4" t="s">
        <v>361</v>
      </c>
      <c r="C516" s="37">
        <f t="shared" si="147"/>
        <v>5.6540777240944884</v>
      </c>
      <c r="D516" s="37">
        <f t="shared" si="146"/>
        <v>4.938697100196463</v>
      </c>
      <c r="E516" s="37">
        <f t="shared" si="146"/>
        <v>5.1881719767387029</v>
      </c>
      <c r="F516" s="37">
        <f t="shared" si="146"/>
        <v>5.6614663820125788</v>
      </c>
      <c r="G516" s="37">
        <f t="shared" si="146"/>
        <v>5.8148150904402502</v>
      </c>
      <c r="H516" s="37">
        <f t="shared" si="146"/>
        <v>6.3885954893290728</v>
      </c>
      <c r="I516" s="37">
        <f t="shared" si="146"/>
        <v>6.5226306029786185</v>
      </c>
      <c r="J516" s="37">
        <f t="shared" si="146"/>
        <v>11.172421631303628</v>
      </c>
      <c r="K516" s="37">
        <f t="shared" si="146"/>
        <v>10.046267059597927</v>
      </c>
      <c r="L516" s="37">
        <f t="shared" si="146"/>
        <v>11.099315750996892</v>
      </c>
      <c r="M516" s="37">
        <f t="shared" si="146"/>
        <v>13.015404500795587</v>
      </c>
      <c r="N516" s="37">
        <f t="shared" si="146"/>
        <v>10.449348808187365</v>
      </c>
      <c r="O516" s="37">
        <f t="shared" si="146"/>
        <v>11.700308608352687</v>
      </c>
      <c r="P516" s="37">
        <f t="shared" si="146"/>
        <v>14.893927227806524</v>
      </c>
      <c r="Q516" s="37">
        <f t="shared" si="146"/>
        <v>13.997129308616424</v>
      </c>
      <c r="R516" s="37">
        <f t="shared" si="146"/>
        <v>12.327659604043173</v>
      </c>
      <c r="S516" s="37">
        <f t="shared" si="146"/>
        <v>12.889633763627401</v>
      </c>
      <c r="T516" s="37">
        <f t="shared" si="146"/>
        <v>13.084727353665615</v>
      </c>
      <c r="U516" s="37">
        <f t="shared" si="146"/>
        <v>13.568994110384859</v>
      </c>
      <c r="V516" s="37">
        <f t="shared" si="146"/>
        <v>15.864363619154576</v>
      </c>
      <c r="W516" s="37">
        <f t="shared" si="146"/>
        <v>22.493519638962532</v>
      </c>
      <c r="X516" s="37">
        <f t="shared" si="146"/>
        <v>14.614658911815564</v>
      </c>
      <c r="Y516" s="37">
        <f t="shared" si="146"/>
        <v>16.042902264283551</v>
      </c>
      <c r="Z516" s="37">
        <f t="shared" si="146"/>
        <v>19.904065387133478</v>
      </c>
      <c r="AA516" s="37">
        <f t="shared" si="146"/>
        <v>22.399750949743591</v>
      </c>
      <c r="AB516" s="37">
        <f t="shared" si="146"/>
        <v>26.52019636175201</v>
      </c>
      <c r="AC516" s="37">
        <f t="shared" si="146"/>
        <v>22.20605533443252</v>
      </c>
      <c r="AD516" s="37">
        <f t="shared" si="146"/>
        <v>24.442360809494822</v>
      </c>
      <c r="AE516" s="37">
        <f t="shared" si="146"/>
        <v>23.224481869145119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0.2568437876505979</v>
      </c>
      <c r="D518" s="37">
        <f t="shared" ref="D518:AE518" si="150">+D182</f>
        <v>0.25684378765059795</v>
      </c>
      <c r="E518" s="37">
        <f t="shared" si="150"/>
        <v>0.25684378765059795</v>
      </c>
      <c r="F518" s="37">
        <f t="shared" si="150"/>
        <v>0.25684378765059784</v>
      </c>
      <c r="G518" s="37">
        <f t="shared" si="150"/>
        <v>0.25684378765059795</v>
      </c>
      <c r="H518" s="37">
        <f t="shared" si="150"/>
        <v>0.25684378765059784</v>
      </c>
      <c r="I518" s="37">
        <f t="shared" si="150"/>
        <v>0.2568437876505979</v>
      </c>
      <c r="J518" s="37">
        <f t="shared" si="150"/>
        <v>0.25684378765059784</v>
      </c>
      <c r="K518" s="37">
        <f t="shared" si="150"/>
        <v>0.25684378765059784</v>
      </c>
      <c r="L518" s="37">
        <f t="shared" si="150"/>
        <v>0.2568437876505979</v>
      </c>
      <c r="M518" s="37">
        <f t="shared" si="150"/>
        <v>0.2568437876505979</v>
      </c>
      <c r="N518" s="37">
        <f t="shared" si="150"/>
        <v>0.2568437876505979</v>
      </c>
      <c r="O518" s="37">
        <f t="shared" si="150"/>
        <v>0.2568437876505979</v>
      </c>
      <c r="P518" s="37">
        <f t="shared" si="150"/>
        <v>0.25715437950274317</v>
      </c>
      <c r="Q518" s="37">
        <f t="shared" si="150"/>
        <v>0.25746336411211201</v>
      </c>
      <c r="R518" s="37">
        <f t="shared" si="150"/>
        <v>0.2577082433183821</v>
      </c>
      <c r="S518" s="37">
        <f t="shared" si="150"/>
        <v>0.25795274931818335</v>
      </c>
      <c r="T518" s="37">
        <f t="shared" si="150"/>
        <v>0.2581834047401762</v>
      </c>
      <c r="U518" s="37">
        <f t="shared" si="150"/>
        <v>0.25839553351198002</v>
      </c>
      <c r="V518" s="37">
        <f t="shared" si="150"/>
        <v>0.25852119592133566</v>
      </c>
      <c r="W518" s="37">
        <f t="shared" si="150"/>
        <v>0.25860697179419434</v>
      </c>
      <c r="X518" s="37">
        <f t="shared" si="150"/>
        <v>0.25872285452497951</v>
      </c>
      <c r="Y518" s="37">
        <f t="shared" si="150"/>
        <v>0.21597372667549458</v>
      </c>
      <c r="Z518" s="37">
        <f t="shared" si="150"/>
        <v>0.17303292874062148</v>
      </c>
      <c r="AA518" s="37">
        <f t="shared" si="150"/>
        <v>0.18400996125449381</v>
      </c>
      <c r="AB518" s="37">
        <f t="shared" si="150"/>
        <v>0.19506519181287943</v>
      </c>
      <c r="AC518" s="37">
        <f t="shared" si="150"/>
        <v>0.1580594514702337</v>
      </c>
      <c r="AD518" s="37">
        <f t="shared" si="150"/>
        <v>0.12960293185535726</v>
      </c>
      <c r="AE518" s="37">
        <f t="shared" si="150"/>
        <v>0.10113716178106072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608.05695384895921</v>
      </c>
      <c r="D524" s="28">
        <f t="shared" si="155"/>
        <v>634.30191471265096</v>
      </c>
      <c r="E524" s="28">
        <f t="shared" si="155"/>
        <v>664.93132285805518</v>
      </c>
      <c r="F524" s="28">
        <f t="shared" si="155"/>
        <v>701.90849617228992</v>
      </c>
      <c r="G524" s="28">
        <f t="shared" si="155"/>
        <v>740.55934913040164</v>
      </c>
      <c r="H524" s="28">
        <f t="shared" si="155"/>
        <v>774.82593524558786</v>
      </c>
      <c r="I524" s="28">
        <f t="shared" si="155"/>
        <v>818.30146220747031</v>
      </c>
      <c r="J524" s="28">
        <f t="shared" si="155"/>
        <v>889.50058162442099</v>
      </c>
      <c r="K524" s="28">
        <f t="shared" si="155"/>
        <v>884.6773723269381</v>
      </c>
      <c r="L524" s="28">
        <f t="shared" si="155"/>
        <v>924.41168702758148</v>
      </c>
      <c r="M524" s="28">
        <f t="shared" si="155"/>
        <v>918.9451417828991</v>
      </c>
      <c r="N524" s="28">
        <f t="shared" si="155"/>
        <v>879.58959375325674</v>
      </c>
      <c r="O524" s="28">
        <f t="shared" si="155"/>
        <v>917.87383472466956</v>
      </c>
      <c r="P524" s="28">
        <f t="shared" si="155"/>
        <v>902.73362406035176</v>
      </c>
      <c r="Q524" s="28">
        <f t="shared" si="155"/>
        <v>994.02880186179948</v>
      </c>
      <c r="R524" s="28">
        <f t="shared" si="155"/>
        <v>1033.3169131920331</v>
      </c>
      <c r="S524" s="28">
        <f t="shared" si="155"/>
        <v>1102.5750415346658</v>
      </c>
      <c r="T524" s="28">
        <f t="shared" si="155"/>
        <v>1173.784094292781</v>
      </c>
      <c r="U524" s="28">
        <f t="shared" si="155"/>
        <v>1157.1332766519752</v>
      </c>
      <c r="V524" s="28">
        <f t="shared" si="155"/>
        <v>1125.6137195087451</v>
      </c>
      <c r="W524" s="28">
        <f t="shared" si="155"/>
        <v>1119.1734912403956</v>
      </c>
      <c r="X524" s="28">
        <f t="shared" si="155"/>
        <v>1090.1716352137478</v>
      </c>
      <c r="Y524" s="28">
        <f t="shared" si="155"/>
        <v>1145.3468457370163</v>
      </c>
      <c r="Z524" s="28">
        <f t="shared" si="155"/>
        <v>1096.5612618020482</v>
      </c>
      <c r="AA524" s="28">
        <f t="shared" si="155"/>
        <v>1039.9382689398415</v>
      </c>
      <c r="AB524" s="28">
        <f t="shared" si="155"/>
        <v>1056.8314601937332</v>
      </c>
      <c r="AC524" s="28">
        <f t="shared" si="155"/>
        <v>1058.365863078285</v>
      </c>
      <c r="AD524" s="28">
        <f t="shared" si="155"/>
        <v>1048.8335050704</v>
      </c>
      <c r="AE524" s="28">
        <f t="shared" si="155"/>
        <v>1070.1140625768537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220.51003936427642</v>
      </c>
      <c r="D525" s="21">
        <f t="shared" si="156"/>
        <v>224.81216193420323</v>
      </c>
      <c r="E525" s="21">
        <f t="shared" si="156"/>
        <v>231.76624948118376</v>
      </c>
      <c r="F525" s="21">
        <f t="shared" si="156"/>
        <v>241.06938203630341</v>
      </c>
      <c r="G525" s="21">
        <f t="shared" si="156"/>
        <v>250.51897164002287</v>
      </c>
      <c r="H525" s="21">
        <f t="shared" si="156"/>
        <v>254.92882193337266</v>
      </c>
      <c r="I525" s="21">
        <f t="shared" si="156"/>
        <v>260.05180575299295</v>
      </c>
      <c r="J525" s="21">
        <f t="shared" si="156"/>
        <v>279.05746477181634</v>
      </c>
      <c r="K525" s="21">
        <f t="shared" si="156"/>
        <v>271.40065251263536</v>
      </c>
      <c r="L525" s="21">
        <f t="shared" si="156"/>
        <v>265.40481569933183</v>
      </c>
      <c r="M525" s="21">
        <f t="shared" si="156"/>
        <v>257.91873739909471</v>
      </c>
      <c r="N525" s="21">
        <f t="shared" si="156"/>
        <v>257.82059267135827</v>
      </c>
      <c r="O525" s="21">
        <f t="shared" si="156"/>
        <v>253.01994440380517</v>
      </c>
      <c r="P525" s="21">
        <f t="shared" si="156"/>
        <v>244.88461041273149</v>
      </c>
      <c r="Q525" s="21">
        <f t="shared" si="156"/>
        <v>240.34337514422737</v>
      </c>
      <c r="R525" s="21">
        <f t="shared" si="156"/>
        <v>237.21804731506666</v>
      </c>
      <c r="S525" s="21">
        <f t="shared" si="156"/>
        <v>235.82265929196811</v>
      </c>
      <c r="T525" s="21">
        <f t="shared" si="156"/>
        <v>231.11132844012502</v>
      </c>
      <c r="U525" s="21">
        <f t="shared" si="156"/>
        <v>219.45128921950638</v>
      </c>
      <c r="V525" s="21">
        <f t="shared" si="156"/>
        <v>206.26059279559328</v>
      </c>
      <c r="W525" s="21">
        <f t="shared" si="156"/>
        <v>196.35751367553479</v>
      </c>
      <c r="X525" s="21">
        <f t="shared" si="156"/>
        <v>187.03308604060584</v>
      </c>
      <c r="Y525" s="21">
        <f t="shared" si="156"/>
        <v>199.98351175233597</v>
      </c>
      <c r="Z525" s="21">
        <f t="shared" si="156"/>
        <v>202.49523256117436</v>
      </c>
      <c r="AA525" s="21">
        <f t="shared" si="156"/>
        <v>187.75125250070795</v>
      </c>
      <c r="AB525" s="21">
        <f t="shared" si="156"/>
        <v>177.98124332655638</v>
      </c>
      <c r="AC525" s="21">
        <f t="shared" si="156"/>
        <v>178.52498108088582</v>
      </c>
      <c r="AD525" s="21">
        <f t="shared" si="156"/>
        <v>177.57368018771646</v>
      </c>
      <c r="AE525" s="21">
        <f t="shared" si="156"/>
        <v>179.05801534322362</v>
      </c>
    </row>
    <row r="526" spans="1:31" x14ac:dyDescent="0.2">
      <c r="A526" s="9" t="s">
        <v>394</v>
      </c>
      <c r="B526" s="4" t="s">
        <v>395</v>
      </c>
      <c r="C526" s="35">
        <f>+C193</f>
        <v>193.00274298148531</v>
      </c>
      <c r="D526" s="35">
        <f t="shared" ref="D526:AE526" si="157">+D193</f>
        <v>197.04733161768951</v>
      </c>
      <c r="E526" s="35">
        <f t="shared" si="157"/>
        <v>203.70319455749046</v>
      </c>
      <c r="F526" s="35">
        <f t="shared" si="157"/>
        <v>212.07241094076551</v>
      </c>
      <c r="G526" s="35">
        <f t="shared" si="157"/>
        <v>219.98479363007203</v>
      </c>
      <c r="H526" s="35">
        <f t="shared" si="157"/>
        <v>224.29507445188077</v>
      </c>
      <c r="I526" s="35">
        <f t="shared" si="157"/>
        <v>227.81621490148922</v>
      </c>
      <c r="J526" s="35">
        <f t="shared" si="157"/>
        <v>240.66820227181637</v>
      </c>
      <c r="K526" s="35">
        <f t="shared" si="157"/>
        <v>233.07899154119883</v>
      </c>
      <c r="L526" s="35">
        <f t="shared" si="157"/>
        <v>224.77091327869792</v>
      </c>
      <c r="M526" s="35">
        <f t="shared" si="157"/>
        <v>216.70275036900847</v>
      </c>
      <c r="N526" s="35">
        <f t="shared" si="157"/>
        <v>210.13704413030021</v>
      </c>
      <c r="O526" s="35">
        <f t="shared" si="157"/>
        <v>201.97546752696064</v>
      </c>
      <c r="P526" s="35">
        <f t="shared" si="157"/>
        <v>193.73813663897783</v>
      </c>
      <c r="Q526" s="35">
        <f t="shared" si="157"/>
        <v>186.38005817438591</v>
      </c>
      <c r="R526" s="35">
        <f t="shared" si="157"/>
        <v>178.66157920132488</v>
      </c>
      <c r="S526" s="35">
        <f t="shared" si="157"/>
        <v>171.10549877650919</v>
      </c>
      <c r="T526" s="35">
        <f t="shared" si="157"/>
        <v>163.20095344012501</v>
      </c>
      <c r="U526" s="35">
        <f t="shared" si="157"/>
        <v>153.23640344513331</v>
      </c>
      <c r="V526" s="35">
        <f t="shared" si="157"/>
        <v>141.79314283235459</v>
      </c>
      <c r="W526" s="35">
        <f t="shared" si="157"/>
        <v>132.08565847675499</v>
      </c>
      <c r="X526" s="35">
        <f t="shared" si="157"/>
        <v>121.85332029388385</v>
      </c>
      <c r="Y526" s="35">
        <f t="shared" si="157"/>
        <v>130.39199244855885</v>
      </c>
      <c r="Z526" s="35">
        <f t="shared" si="157"/>
        <v>139.29979596952791</v>
      </c>
      <c r="AA526" s="35">
        <f t="shared" si="157"/>
        <v>128.90080346008006</v>
      </c>
      <c r="AB526" s="35">
        <f t="shared" si="157"/>
        <v>118.03549872267295</v>
      </c>
      <c r="AC526" s="35">
        <f t="shared" si="157"/>
        <v>119.39645152755836</v>
      </c>
      <c r="AD526" s="35">
        <f t="shared" si="157"/>
        <v>120.53749404541743</v>
      </c>
      <c r="AE526" s="35">
        <f t="shared" si="157"/>
        <v>121.67853656327651</v>
      </c>
    </row>
    <row r="527" spans="1:31" x14ac:dyDescent="0.2">
      <c r="A527" s="9" t="s">
        <v>410</v>
      </c>
      <c r="B527" s="4" t="s">
        <v>411</v>
      </c>
      <c r="C527" s="35">
        <f>+C201</f>
        <v>4.8910702196817155</v>
      </c>
      <c r="D527" s="35">
        <f t="shared" ref="D527:AE527" si="158">+D201</f>
        <v>4.7766413471352189</v>
      </c>
      <c r="E527" s="35">
        <f t="shared" si="158"/>
        <v>4.7157185677701854</v>
      </c>
      <c r="F527" s="35">
        <f t="shared" si="158"/>
        <v>4.7364302752031477</v>
      </c>
      <c r="G527" s="35">
        <f t="shared" si="158"/>
        <v>4.7121660973413251</v>
      </c>
      <c r="H527" s="35">
        <f t="shared" si="158"/>
        <v>4.6011409539897894</v>
      </c>
      <c r="I527" s="35">
        <f t="shared" si="158"/>
        <v>3.9066650765781259</v>
      </c>
      <c r="J527" s="35">
        <f t="shared" si="158"/>
        <v>3.780125</v>
      </c>
      <c r="K527" s="35">
        <f t="shared" si="158"/>
        <v>3.7212749999999994</v>
      </c>
      <c r="L527" s="35">
        <f t="shared" si="158"/>
        <v>3.6624249999999998</v>
      </c>
      <c r="M527" s="35">
        <f t="shared" si="158"/>
        <v>3.6035749999999998</v>
      </c>
      <c r="N527" s="35">
        <f t="shared" si="158"/>
        <v>3.5447250000000001</v>
      </c>
      <c r="O527" s="35">
        <f t="shared" si="158"/>
        <v>3.4858750000000009</v>
      </c>
      <c r="P527" s="35">
        <f t="shared" si="158"/>
        <v>3.4270250000000009</v>
      </c>
      <c r="Q527" s="35">
        <f t="shared" si="158"/>
        <v>3.3681749999999995</v>
      </c>
      <c r="R527" s="35">
        <f t="shared" si="158"/>
        <v>3.3093249999999999</v>
      </c>
      <c r="S527" s="35">
        <f t="shared" si="158"/>
        <v>3.2504749999999998</v>
      </c>
      <c r="T527" s="35">
        <f t="shared" si="158"/>
        <v>3.1916250000000002</v>
      </c>
      <c r="U527" s="35">
        <f t="shared" si="158"/>
        <v>3.0439693315907883</v>
      </c>
      <c r="V527" s="35">
        <f t="shared" si="158"/>
        <v>2.8963136631815765</v>
      </c>
      <c r="W527" s="35">
        <f t="shared" si="158"/>
        <v>2.7486579947723655</v>
      </c>
      <c r="X527" s="35">
        <f t="shared" si="158"/>
        <v>2.6914104726518655</v>
      </c>
      <c r="Y527" s="35">
        <f t="shared" si="158"/>
        <v>2.6341629505313655</v>
      </c>
      <c r="Z527" s="35">
        <f t="shared" si="158"/>
        <v>2.5769154284108664</v>
      </c>
      <c r="AA527" s="35">
        <f t="shared" si="158"/>
        <v>2.4138997857571227</v>
      </c>
      <c r="AB527" s="35">
        <f t="shared" si="158"/>
        <v>2.2508841431033799</v>
      </c>
      <c r="AC527" s="35">
        <f t="shared" si="158"/>
        <v>2.1575942530925674</v>
      </c>
      <c r="AD527" s="35">
        <f t="shared" si="158"/>
        <v>2.0643043630817552</v>
      </c>
      <c r="AE527" s="35">
        <f t="shared" si="158"/>
        <v>1.9710144730709434</v>
      </c>
    </row>
    <row r="528" spans="1:31" x14ac:dyDescent="0.2">
      <c r="A528" s="9" t="s">
        <v>412</v>
      </c>
      <c r="B528" s="4" t="s">
        <v>413</v>
      </c>
      <c r="C528" s="35">
        <f>+C202</f>
        <v>4.7631728260242854</v>
      </c>
      <c r="D528" s="35">
        <f t="shared" ref="D528:AE528" si="159">+D202</f>
        <v>5.6798746174067141</v>
      </c>
      <c r="E528" s="35">
        <f t="shared" si="159"/>
        <v>6.628385423645935</v>
      </c>
      <c r="F528" s="35">
        <f t="shared" si="159"/>
        <v>7.6930998812619409</v>
      </c>
      <c r="G528" s="35">
        <f t="shared" si="159"/>
        <v>9.0274216620202168</v>
      </c>
      <c r="H528" s="35">
        <f t="shared" si="159"/>
        <v>10.200470482141219</v>
      </c>
      <c r="I528" s="35">
        <f t="shared" si="159"/>
        <v>12.241530838316219</v>
      </c>
      <c r="J528" s="35">
        <f t="shared" si="159"/>
        <v>15.814237499999997</v>
      </c>
      <c r="K528" s="35">
        <f t="shared" si="159"/>
        <v>16.206900971436554</v>
      </c>
      <c r="L528" s="35">
        <f t="shared" si="159"/>
        <v>18.979407420633912</v>
      </c>
      <c r="M528" s="35">
        <f t="shared" si="159"/>
        <v>20.021757030086235</v>
      </c>
      <c r="N528" s="35">
        <f t="shared" si="159"/>
        <v>26.94958354105809</v>
      </c>
      <c r="O528" s="35">
        <f t="shared" si="159"/>
        <v>30.770776876844533</v>
      </c>
      <c r="P528" s="35">
        <f t="shared" si="159"/>
        <v>31.333038773753639</v>
      </c>
      <c r="Q528" s="35">
        <f t="shared" si="159"/>
        <v>34.610146969841459</v>
      </c>
      <c r="R528" s="35">
        <f t="shared" si="159"/>
        <v>39.663563113741802</v>
      </c>
      <c r="S528" s="35">
        <f t="shared" si="159"/>
        <v>46.284520515458915</v>
      </c>
      <c r="T528" s="35">
        <f t="shared" si="159"/>
        <v>49.938000000000002</v>
      </c>
      <c r="U528" s="35">
        <f t="shared" si="159"/>
        <v>48.510772302834823</v>
      </c>
      <c r="V528" s="35">
        <f t="shared" si="159"/>
        <v>47.031598020162221</v>
      </c>
      <c r="W528" s="35">
        <f t="shared" si="159"/>
        <v>47.104264784165096</v>
      </c>
      <c r="X528" s="35">
        <f t="shared" si="159"/>
        <v>48.766824100681312</v>
      </c>
      <c r="Y528" s="35">
        <f t="shared" si="159"/>
        <v>53.933226426310519</v>
      </c>
      <c r="Z528" s="35">
        <f t="shared" si="159"/>
        <v>48.291792482753927</v>
      </c>
      <c r="AA528" s="35">
        <f t="shared" si="159"/>
        <v>44.786172104155035</v>
      </c>
      <c r="AB528" s="35">
        <f t="shared" si="159"/>
        <v>46.720834839830239</v>
      </c>
      <c r="AC528" s="35">
        <f t="shared" si="159"/>
        <v>46.383395318370134</v>
      </c>
      <c r="AD528" s="35">
        <f t="shared" si="159"/>
        <v>44.770752436437498</v>
      </c>
      <c r="AE528" s="35">
        <f t="shared" si="159"/>
        <v>45.593745603181404</v>
      </c>
    </row>
    <row r="529" spans="1:31" x14ac:dyDescent="0.2">
      <c r="A529" s="9" t="s">
        <v>420</v>
      </c>
      <c r="B529" s="4" t="s">
        <v>421</v>
      </c>
      <c r="C529" s="35">
        <f>+C206</f>
        <v>17.853053337085093</v>
      </c>
      <c r="D529" s="35">
        <f t="shared" ref="D529:AE529" si="160">+D206</f>
        <v>17.308314351971795</v>
      </c>
      <c r="E529" s="35">
        <f t="shared" si="160"/>
        <v>16.718950932277178</v>
      </c>
      <c r="F529" s="35">
        <f t="shared" si="160"/>
        <v>16.567440939072824</v>
      </c>
      <c r="G529" s="35">
        <f t="shared" si="160"/>
        <v>16.794590250589309</v>
      </c>
      <c r="H529" s="35">
        <f t="shared" si="160"/>
        <v>15.832136045360908</v>
      </c>
      <c r="I529" s="35">
        <f t="shared" si="160"/>
        <v>16.0873949366094</v>
      </c>
      <c r="J529" s="35">
        <f t="shared" si="160"/>
        <v>18.794900000000005</v>
      </c>
      <c r="K529" s="35">
        <f t="shared" si="160"/>
        <v>18.393485000000002</v>
      </c>
      <c r="L529" s="35">
        <f t="shared" si="160"/>
        <v>17.992069999999998</v>
      </c>
      <c r="M529" s="35">
        <f t="shared" si="160"/>
        <v>17.590655000000002</v>
      </c>
      <c r="N529" s="35">
        <f t="shared" si="160"/>
        <v>17.189240000000002</v>
      </c>
      <c r="O529" s="35">
        <f t="shared" si="160"/>
        <v>16.787825000000002</v>
      </c>
      <c r="P529" s="35">
        <f t="shared" si="160"/>
        <v>16.386409999999998</v>
      </c>
      <c r="Q529" s="35">
        <f t="shared" si="160"/>
        <v>15.984995000000001</v>
      </c>
      <c r="R529" s="35">
        <f t="shared" si="160"/>
        <v>15.583579999999998</v>
      </c>
      <c r="S529" s="35">
        <f t="shared" si="160"/>
        <v>15.182164999999999</v>
      </c>
      <c r="T529" s="35">
        <f t="shared" si="160"/>
        <v>14.780750000000001</v>
      </c>
      <c r="U529" s="35">
        <f t="shared" si="160"/>
        <v>14.660144139947448</v>
      </c>
      <c r="V529" s="35">
        <f t="shared" si="160"/>
        <v>14.539538279894897</v>
      </c>
      <c r="W529" s="35">
        <f t="shared" si="160"/>
        <v>14.418932419842344</v>
      </c>
      <c r="X529" s="35">
        <f t="shared" si="160"/>
        <v>13.721531173388792</v>
      </c>
      <c r="Y529" s="35">
        <f t="shared" si="160"/>
        <v>13.024129926935231</v>
      </c>
      <c r="Z529" s="35">
        <f t="shared" si="160"/>
        <v>12.326728680481674</v>
      </c>
      <c r="AA529" s="35">
        <f t="shared" si="160"/>
        <v>11.650377150715741</v>
      </c>
      <c r="AB529" s="35">
        <f t="shared" si="160"/>
        <v>10.974025620949808</v>
      </c>
      <c r="AC529" s="35">
        <f t="shared" si="160"/>
        <v>10.587539981864788</v>
      </c>
      <c r="AD529" s="35">
        <f t="shared" si="160"/>
        <v>10.201129342779771</v>
      </c>
      <c r="AE529" s="35">
        <f t="shared" si="160"/>
        <v>9.814718703694755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106.64376624273248</v>
      </c>
      <c r="D530" s="21">
        <f t="shared" si="161"/>
        <v>119.33187838858321</v>
      </c>
      <c r="E530" s="21">
        <f t="shared" si="161"/>
        <v>132.83911478234924</v>
      </c>
      <c r="F530" s="21">
        <f t="shared" si="161"/>
        <v>147.97253340133244</v>
      </c>
      <c r="G530" s="21">
        <f t="shared" si="161"/>
        <v>166.53568530969716</v>
      </c>
      <c r="H530" s="21">
        <f t="shared" si="161"/>
        <v>182.96595769371237</v>
      </c>
      <c r="I530" s="21">
        <f t="shared" si="161"/>
        <v>209.98306298565825</v>
      </c>
      <c r="J530" s="21">
        <f t="shared" si="161"/>
        <v>257.74837145797534</v>
      </c>
      <c r="K530" s="21">
        <f t="shared" si="161"/>
        <v>262.71216705207297</v>
      </c>
      <c r="L530" s="21">
        <f t="shared" si="161"/>
        <v>297.18039538323654</v>
      </c>
      <c r="M530" s="21">
        <f t="shared" si="161"/>
        <v>309.91422257565659</v>
      </c>
      <c r="N530" s="21">
        <f t="shared" si="161"/>
        <v>269.22048899247989</v>
      </c>
      <c r="O530" s="21">
        <f t="shared" si="161"/>
        <v>298.49581333895452</v>
      </c>
      <c r="P530" s="21">
        <f t="shared" si="161"/>
        <v>302.55587500197402</v>
      </c>
      <c r="Q530" s="21">
        <f t="shared" si="161"/>
        <v>372.52232705895051</v>
      </c>
      <c r="R530" s="21">
        <f t="shared" si="161"/>
        <v>428.07093726562925</v>
      </c>
      <c r="S530" s="21">
        <f t="shared" si="161"/>
        <v>486.46438031612786</v>
      </c>
      <c r="T530" s="21">
        <f t="shared" si="161"/>
        <v>546.55469277280554</v>
      </c>
      <c r="U530" s="21">
        <f t="shared" si="161"/>
        <v>532.07761330872756</v>
      </c>
      <c r="V530" s="21">
        <f t="shared" si="161"/>
        <v>516.67778697318477</v>
      </c>
      <c r="W530" s="21">
        <f t="shared" si="161"/>
        <v>517.9278280210649</v>
      </c>
      <c r="X530" s="21">
        <f t="shared" si="161"/>
        <v>531.04001588274616</v>
      </c>
      <c r="Y530" s="21">
        <f t="shared" si="161"/>
        <v>582.02530612963574</v>
      </c>
      <c r="Z530" s="21">
        <f t="shared" si="161"/>
        <v>528.75859039450745</v>
      </c>
      <c r="AA530" s="21">
        <f t="shared" si="161"/>
        <v>493.71040438570071</v>
      </c>
      <c r="AB530" s="21">
        <f t="shared" si="161"/>
        <v>513.24791191455859</v>
      </c>
      <c r="AC530" s="21">
        <f t="shared" si="161"/>
        <v>512.27696571068805</v>
      </c>
      <c r="AD530" s="21">
        <f t="shared" si="161"/>
        <v>498.22227972193593</v>
      </c>
      <c r="AE530" s="21">
        <f t="shared" si="161"/>
        <v>508.04743406386729</v>
      </c>
    </row>
    <row r="531" spans="1:31" x14ac:dyDescent="0.2">
      <c r="A531" s="9" t="s">
        <v>441</v>
      </c>
      <c r="B531" s="4" t="s">
        <v>395</v>
      </c>
      <c r="C531" s="35">
        <f>+C217</f>
        <v>21.318087847196779</v>
      </c>
      <c r="D531" s="35">
        <f t="shared" ref="D531:AE531" si="162">+D217</f>
        <v>21.639875675098256</v>
      </c>
      <c r="E531" s="35">
        <f t="shared" si="162"/>
        <v>22.473635671297696</v>
      </c>
      <c r="F531" s="35">
        <f t="shared" si="162"/>
        <v>23.48237766385251</v>
      </c>
      <c r="G531" s="35">
        <f t="shared" si="162"/>
        <v>24.450643524130896</v>
      </c>
      <c r="H531" s="35">
        <f t="shared" si="162"/>
        <v>25.065082439157116</v>
      </c>
      <c r="I531" s="35">
        <f t="shared" si="162"/>
        <v>25.624208053619405</v>
      </c>
      <c r="J531" s="35">
        <f t="shared" si="162"/>
        <v>27.409252116881429</v>
      </c>
      <c r="K531" s="35">
        <f t="shared" si="162"/>
        <v>26.355672105799954</v>
      </c>
      <c r="L531" s="35">
        <f t="shared" si="162"/>
        <v>25.089548012355941</v>
      </c>
      <c r="M531" s="35">
        <f t="shared" si="162"/>
        <v>23.897593074669572</v>
      </c>
      <c r="N531" s="35">
        <f t="shared" si="162"/>
        <v>23.156092984880551</v>
      </c>
      <c r="O531" s="35">
        <f t="shared" si="162"/>
        <v>21.941108539516851</v>
      </c>
      <c r="P531" s="35">
        <f t="shared" si="162"/>
        <v>20.706344360908947</v>
      </c>
      <c r="Q531" s="35">
        <f t="shared" si="162"/>
        <v>19.735896000844118</v>
      </c>
      <c r="R531" s="35">
        <f t="shared" si="162"/>
        <v>18.660886369135127</v>
      </c>
      <c r="S531" s="35">
        <f t="shared" si="162"/>
        <v>17.636845182968603</v>
      </c>
      <c r="T531" s="35">
        <f t="shared" si="162"/>
        <v>16.512229312546232</v>
      </c>
      <c r="U531" s="35">
        <f t="shared" si="162"/>
        <v>15.993322841216026</v>
      </c>
      <c r="V531" s="35">
        <f t="shared" si="162"/>
        <v>15.058079996793825</v>
      </c>
      <c r="W531" s="35">
        <f t="shared" si="162"/>
        <v>14.65830134424138</v>
      </c>
      <c r="X531" s="35">
        <f t="shared" si="162"/>
        <v>14.12468173820124</v>
      </c>
      <c r="Y531" s="35">
        <f t="shared" si="162"/>
        <v>13.975112729246199</v>
      </c>
      <c r="Z531" s="35">
        <f t="shared" si="162"/>
        <v>13.898099556047253</v>
      </c>
      <c r="AA531" s="35">
        <f t="shared" si="162"/>
        <v>12.663937181667741</v>
      </c>
      <c r="AB531" s="35">
        <f t="shared" si="162"/>
        <v>11.285074697911206</v>
      </c>
      <c r="AC531" s="35">
        <f t="shared" si="162"/>
        <v>11.488921369943666</v>
      </c>
      <c r="AD531" s="35">
        <f t="shared" si="162"/>
        <v>11.710705323414691</v>
      </c>
      <c r="AE531" s="35">
        <f t="shared" si="162"/>
        <v>11.932489276885715</v>
      </c>
    </row>
    <row r="532" spans="1:31" x14ac:dyDescent="0.2">
      <c r="A532" s="9" t="s">
        <v>449</v>
      </c>
      <c r="B532" s="4" t="s">
        <v>411</v>
      </c>
      <c r="C532" s="35">
        <f>+C225</f>
        <v>0.14673210659045147</v>
      </c>
      <c r="D532" s="35">
        <f t="shared" ref="D532:AE532" si="163">+D225</f>
        <v>0.14329924041405656</v>
      </c>
      <c r="E532" s="35">
        <f t="shared" si="163"/>
        <v>0.14147155703310557</v>
      </c>
      <c r="F532" s="35">
        <f t="shared" si="163"/>
        <v>0.14209290825609441</v>
      </c>
      <c r="G532" s="35">
        <f t="shared" si="163"/>
        <v>0.14136498292023975</v>
      </c>
      <c r="H532" s="35">
        <f t="shared" si="163"/>
        <v>0.13803422861969367</v>
      </c>
      <c r="I532" s="35">
        <f t="shared" si="163"/>
        <v>0.1171999522973438</v>
      </c>
      <c r="J532" s="35">
        <f t="shared" si="163"/>
        <v>0.11340374999999998</v>
      </c>
      <c r="K532" s="35">
        <f t="shared" si="163"/>
        <v>0.11163824999999999</v>
      </c>
      <c r="L532" s="35">
        <f t="shared" si="163"/>
        <v>0.10987274999999998</v>
      </c>
      <c r="M532" s="35">
        <f t="shared" si="163"/>
        <v>0.10810724999999999</v>
      </c>
      <c r="N532" s="35">
        <f t="shared" si="163"/>
        <v>0.10634175</v>
      </c>
      <c r="O532" s="35">
        <f t="shared" si="163"/>
        <v>0.10457625</v>
      </c>
      <c r="P532" s="35">
        <f t="shared" si="163"/>
        <v>0.10281075000000001</v>
      </c>
      <c r="Q532" s="35">
        <f t="shared" si="163"/>
        <v>0.10104525</v>
      </c>
      <c r="R532" s="35">
        <f t="shared" si="163"/>
        <v>9.9279749999999986E-2</v>
      </c>
      <c r="S532" s="35">
        <f t="shared" si="163"/>
        <v>9.7514249999999997E-2</v>
      </c>
      <c r="T532" s="35">
        <f t="shared" si="163"/>
        <v>9.5748749999999994E-2</v>
      </c>
      <c r="U532" s="35">
        <f t="shared" si="163"/>
        <v>9.1319079947723647E-2</v>
      </c>
      <c r="V532" s="35">
        <f t="shared" si="163"/>
        <v>8.68894098954473E-2</v>
      </c>
      <c r="W532" s="35">
        <f t="shared" si="163"/>
        <v>8.2459739843170968E-2</v>
      </c>
      <c r="X532" s="35">
        <f t="shared" si="163"/>
        <v>8.0742314179555963E-2</v>
      </c>
      <c r="Y532" s="35">
        <f t="shared" si="163"/>
        <v>7.9024888515940972E-2</v>
      </c>
      <c r="Z532" s="35">
        <f t="shared" si="163"/>
        <v>7.7307462852325981E-2</v>
      </c>
      <c r="AA532" s="35">
        <f t="shared" si="163"/>
        <v>7.2416993572713695E-2</v>
      </c>
      <c r="AB532" s="35">
        <f t="shared" si="163"/>
        <v>6.7526524293101381E-2</v>
      </c>
      <c r="AC532" s="35">
        <f t="shared" si="163"/>
        <v>6.4727827592777024E-2</v>
      </c>
      <c r="AD532" s="35">
        <f t="shared" si="163"/>
        <v>6.1929130892452666E-2</v>
      </c>
      <c r="AE532" s="35">
        <f t="shared" si="163"/>
        <v>5.9130434192128302E-2</v>
      </c>
    </row>
    <row r="533" spans="1:31" x14ac:dyDescent="0.2">
      <c r="A533" s="9" t="s">
        <v>450</v>
      </c>
      <c r="B533" s="4" t="s">
        <v>413</v>
      </c>
      <c r="C533" s="35">
        <f>+C226</f>
        <v>58.70987089659549</v>
      </c>
      <c r="D533" s="35">
        <f t="shared" ref="D533:AE533" si="164">+D226</f>
        <v>69.984316680289069</v>
      </c>
      <c r="E533" s="35">
        <f t="shared" si="164"/>
        <v>81.461447522339597</v>
      </c>
      <c r="F533" s="35">
        <f t="shared" si="164"/>
        <v>94.450725128843871</v>
      </c>
      <c r="G533" s="35">
        <f t="shared" si="164"/>
        <v>110.80392243118268</v>
      </c>
      <c r="H533" s="35">
        <f t="shared" si="164"/>
        <v>124.84154419246596</v>
      </c>
      <c r="I533" s="35">
        <f t="shared" si="164"/>
        <v>149.71316686270069</v>
      </c>
      <c r="J533" s="35">
        <f t="shared" si="164"/>
        <v>193.28490601652101</v>
      </c>
      <c r="K533" s="35">
        <f t="shared" si="164"/>
        <v>197.97982337550184</v>
      </c>
      <c r="L533" s="35">
        <f t="shared" si="164"/>
        <v>231.67448808604962</v>
      </c>
      <c r="M533" s="35">
        <f t="shared" si="164"/>
        <v>244.39805773312003</v>
      </c>
      <c r="N533" s="35">
        <f t="shared" si="164"/>
        <v>194.85525095620136</v>
      </c>
      <c r="O533" s="35">
        <f t="shared" si="164"/>
        <v>222.48386292575015</v>
      </c>
      <c r="P533" s="35">
        <f t="shared" si="164"/>
        <v>226.54922010866974</v>
      </c>
      <c r="Q533" s="35">
        <f t="shared" si="164"/>
        <v>295.40150123014587</v>
      </c>
      <c r="R533" s="35">
        <f t="shared" si="164"/>
        <v>348.70412243742999</v>
      </c>
      <c r="S533" s="35">
        <f t="shared" si="164"/>
        <v>403.71439187992684</v>
      </c>
      <c r="T533" s="35">
        <f t="shared" si="164"/>
        <v>461.9703874719562</v>
      </c>
      <c r="U533" s="35">
        <f t="shared" si="164"/>
        <v>448.76727696953111</v>
      </c>
      <c r="V533" s="35">
        <f t="shared" si="164"/>
        <v>435.08361489846669</v>
      </c>
      <c r="W533" s="35">
        <f t="shared" si="164"/>
        <v>436.7478199802481</v>
      </c>
      <c r="X533" s="35">
        <f t="shared" si="164"/>
        <v>452.162966791337</v>
      </c>
      <c r="Y533" s="35">
        <f t="shared" si="164"/>
        <v>500.065528548717</v>
      </c>
      <c r="Z533" s="35">
        <f t="shared" si="164"/>
        <v>447.75850310843896</v>
      </c>
      <c r="AA533" s="35">
        <f t="shared" si="164"/>
        <v>415.74447707832871</v>
      </c>
      <c r="AB533" s="35">
        <f t="shared" si="164"/>
        <v>434.21474094155053</v>
      </c>
      <c r="AC533" s="35">
        <f t="shared" si="164"/>
        <v>431.5859797619712</v>
      </c>
      <c r="AD533" s="35">
        <f t="shared" si="164"/>
        <v>416.58073804933156</v>
      </c>
      <c r="AE533" s="35">
        <f t="shared" si="164"/>
        <v>424.23848517561623</v>
      </c>
    </row>
    <row r="534" spans="1:31" x14ac:dyDescent="0.2">
      <c r="A534" s="9" t="s">
        <v>454</v>
      </c>
      <c r="B534" s="4" t="s">
        <v>421</v>
      </c>
      <c r="C534" s="35">
        <f>+C230</f>
        <v>10.072327765046055</v>
      </c>
      <c r="D534" s="35">
        <f t="shared" ref="D534:AE534" si="165">+D230</f>
        <v>10.418518045462946</v>
      </c>
      <c r="E534" s="35">
        <f t="shared" si="165"/>
        <v>10.760642544062422</v>
      </c>
      <c r="F534" s="35">
        <f t="shared" si="165"/>
        <v>11.142660354853232</v>
      </c>
      <c r="G534" s="35">
        <f t="shared" si="165"/>
        <v>11.559178235629721</v>
      </c>
      <c r="H534" s="35">
        <f t="shared" si="165"/>
        <v>11.8673100182139</v>
      </c>
      <c r="I534" s="35">
        <f t="shared" si="165"/>
        <v>12.286388994032636</v>
      </c>
      <c r="J534" s="35">
        <f t="shared" si="165"/>
        <v>12.928894843313214</v>
      </c>
      <c r="K534" s="35">
        <f t="shared" si="165"/>
        <v>13.303247718689242</v>
      </c>
      <c r="L534" s="35">
        <f t="shared" si="165"/>
        <v>13.677600594065272</v>
      </c>
      <c r="M534" s="35">
        <f t="shared" si="165"/>
        <v>14.051953469441298</v>
      </c>
      <c r="N534" s="35">
        <f t="shared" si="165"/>
        <v>14.426306344817331</v>
      </c>
      <c r="O534" s="35">
        <f t="shared" si="165"/>
        <v>14.800659220193355</v>
      </c>
      <c r="P534" s="35">
        <f t="shared" si="165"/>
        <v>15.175012095569382</v>
      </c>
      <c r="Q534" s="35">
        <f t="shared" si="165"/>
        <v>15.549364970945414</v>
      </c>
      <c r="R534" s="35">
        <f t="shared" si="165"/>
        <v>15.923717846321438</v>
      </c>
      <c r="S534" s="35">
        <f t="shared" si="165"/>
        <v>16.298070721697471</v>
      </c>
      <c r="T534" s="35">
        <f t="shared" si="165"/>
        <v>16.672423597073497</v>
      </c>
      <c r="U534" s="35">
        <f t="shared" si="165"/>
        <v>16.650151736664355</v>
      </c>
      <c r="V534" s="35">
        <f t="shared" si="165"/>
        <v>16.627879876255207</v>
      </c>
      <c r="W534" s="35">
        <f t="shared" si="165"/>
        <v>16.605608015846066</v>
      </c>
      <c r="X534" s="35">
        <f t="shared" si="165"/>
        <v>15.610837061966645</v>
      </c>
      <c r="Y534" s="35">
        <f t="shared" si="165"/>
        <v>15.847437757801512</v>
      </c>
      <c r="Z534" s="35">
        <f t="shared" si="165"/>
        <v>16.546653217064947</v>
      </c>
      <c r="AA534" s="35">
        <f t="shared" si="165"/>
        <v>16.501638534410048</v>
      </c>
      <c r="AB534" s="35">
        <f t="shared" si="165"/>
        <v>17.042545859112291</v>
      </c>
      <c r="AC534" s="35">
        <f t="shared" si="165"/>
        <v>17.594174586597688</v>
      </c>
      <c r="AD534" s="35">
        <f t="shared" si="165"/>
        <v>18.14585331408308</v>
      </c>
      <c r="AE534" s="35">
        <f t="shared" si="165"/>
        <v>18.697532041568479</v>
      </c>
    </row>
    <row r="535" spans="1:31" x14ac:dyDescent="0.2">
      <c r="A535" s="9" t="s">
        <v>464</v>
      </c>
      <c r="B535" s="4" t="s">
        <v>465</v>
      </c>
      <c r="C535" s="35">
        <f>+C240</f>
        <v>16.396747627303711</v>
      </c>
      <c r="D535" s="35">
        <f t="shared" ref="D535:AE535" si="166">+D240</f>
        <v>17.145868747318886</v>
      </c>
      <c r="E535" s="35">
        <f t="shared" si="166"/>
        <v>18.001917487616435</v>
      </c>
      <c r="F535" s="35">
        <f t="shared" si="166"/>
        <v>18.754677345526758</v>
      </c>
      <c r="G535" s="35">
        <f t="shared" si="166"/>
        <v>19.580576135833613</v>
      </c>
      <c r="H535" s="35">
        <f t="shared" si="166"/>
        <v>21.053986815255712</v>
      </c>
      <c r="I535" s="35">
        <f t="shared" si="166"/>
        <v>22.242099123008163</v>
      </c>
      <c r="J535" s="35">
        <f t="shared" si="166"/>
        <v>24.011914731259722</v>
      </c>
      <c r="K535" s="35">
        <f t="shared" si="166"/>
        <v>24.961785602081932</v>
      </c>
      <c r="L535" s="35">
        <f t="shared" si="166"/>
        <v>26.628885940765691</v>
      </c>
      <c r="M535" s="35">
        <f t="shared" si="166"/>
        <v>27.458511048425709</v>
      </c>
      <c r="N535" s="35">
        <f t="shared" si="166"/>
        <v>36.676496956580621</v>
      </c>
      <c r="O535" s="35">
        <f t="shared" si="166"/>
        <v>39.165606403494145</v>
      </c>
      <c r="P535" s="35">
        <f t="shared" si="166"/>
        <v>40.022487686825926</v>
      </c>
      <c r="Q535" s="35">
        <f t="shared" si="166"/>
        <v>41.734519607015102</v>
      </c>
      <c r="R535" s="35">
        <f t="shared" si="166"/>
        <v>44.682930862742694</v>
      </c>
      <c r="S535" s="35">
        <f t="shared" si="166"/>
        <v>48.717558281534991</v>
      </c>
      <c r="T535" s="35">
        <f t="shared" si="166"/>
        <v>51.303903641229581</v>
      </c>
      <c r="U535" s="35">
        <f t="shared" si="166"/>
        <v>50.575542681368304</v>
      </c>
      <c r="V535" s="35">
        <f t="shared" si="166"/>
        <v>49.821322791773611</v>
      </c>
      <c r="W535" s="35">
        <f t="shared" si="166"/>
        <v>49.833638940886111</v>
      </c>
      <c r="X535" s="35">
        <f t="shared" si="166"/>
        <v>49.060787977061743</v>
      </c>
      <c r="Y535" s="35">
        <f t="shared" si="166"/>
        <v>52.058202205355073</v>
      </c>
      <c r="Z535" s="35">
        <f t="shared" si="166"/>
        <v>50.478027050103947</v>
      </c>
      <c r="AA535" s="35">
        <f t="shared" si="166"/>
        <v>48.727934597721465</v>
      </c>
      <c r="AB535" s="35">
        <f t="shared" si="166"/>
        <v>50.638023891691475</v>
      </c>
      <c r="AC535" s="35">
        <f t="shared" si="166"/>
        <v>51.543162164582682</v>
      </c>
      <c r="AD535" s="35">
        <f t="shared" si="166"/>
        <v>51.723053904214161</v>
      </c>
      <c r="AE535" s="35">
        <f t="shared" si="166"/>
        <v>53.119797135604756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250.72952627904994</v>
      </c>
      <c r="D541" s="21">
        <f t="shared" si="172"/>
        <v>258.51844347456267</v>
      </c>
      <c r="E541" s="21">
        <f t="shared" si="172"/>
        <v>267.761629368478</v>
      </c>
      <c r="F541" s="21">
        <f t="shared" si="172"/>
        <v>281.4508458569303</v>
      </c>
      <c r="G541" s="21">
        <f t="shared" si="172"/>
        <v>293.46118352461275</v>
      </c>
      <c r="H541" s="21">
        <f t="shared" si="172"/>
        <v>305.20159466947001</v>
      </c>
      <c r="I541" s="21">
        <f t="shared" si="172"/>
        <v>311.44089150228274</v>
      </c>
      <c r="J541" s="21">
        <f t="shared" si="172"/>
        <v>323.4533988866574</v>
      </c>
      <c r="K541" s="21">
        <f t="shared" si="172"/>
        <v>319.52926600421347</v>
      </c>
      <c r="L541" s="21">
        <f t="shared" si="172"/>
        <v>329.2878164498494</v>
      </c>
      <c r="M541" s="21">
        <f t="shared" si="172"/>
        <v>316.81404841208195</v>
      </c>
      <c r="N541" s="21">
        <f t="shared" si="172"/>
        <v>320.95589375524048</v>
      </c>
      <c r="O541" s="21">
        <f t="shared" si="172"/>
        <v>332.36808697415358</v>
      </c>
      <c r="P541" s="21">
        <f t="shared" si="172"/>
        <v>318.98048092020144</v>
      </c>
      <c r="Q541" s="21">
        <f t="shared" si="172"/>
        <v>344.66204241704355</v>
      </c>
      <c r="R541" s="21">
        <f t="shared" si="172"/>
        <v>336.66955942015005</v>
      </c>
      <c r="S541" s="21">
        <f t="shared" si="172"/>
        <v>348.34811698277201</v>
      </c>
      <c r="T541" s="21">
        <f t="shared" si="172"/>
        <v>365.22097304303014</v>
      </c>
      <c r="U541" s="21">
        <f t="shared" si="172"/>
        <v>372.33292304732271</v>
      </c>
      <c r="V541" s="21">
        <f t="shared" si="172"/>
        <v>373.23555902938926</v>
      </c>
      <c r="W541" s="21">
        <f t="shared" si="172"/>
        <v>369.79834316380715</v>
      </c>
      <c r="X541" s="21">
        <f t="shared" si="172"/>
        <v>337.21859713012532</v>
      </c>
      <c r="Y541" s="21">
        <f t="shared" si="172"/>
        <v>328.65875281864942</v>
      </c>
      <c r="Z541" s="21">
        <f t="shared" si="172"/>
        <v>328.39677704260532</v>
      </c>
      <c r="AA541" s="21">
        <f t="shared" si="172"/>
        <v>323.03122896129446</v>
      </c>
      <c r="AB541" s="21">
        <f t="shared" si="172"/>
        <v>325.94120377939038</v>
      </c>
      <c r="AC541" s="21">
        <f t="shared" si="172"/>
        <v>334.21446225359034</v>
      </c>
      <c r="AD541" s="21">
        <f t="shared" si="172"/>
        <v>339.36585003602789</v>
      </c>
      <c r="AE541" s="21">
        <f t="shared" si="172"/>
        <v>348.99364957105047</v>
      </c>
    </row>
    <row r="542" spans="1:31" x14ac:dyDescent="0.2">
      <c r="A542" s="9" t="s">
        <v>488</v>
      </c>
      <c r="B542" s="4" t="s">
        <v>489</v>
      </c>
      <c r="C542" s="35">
        <f>+C258</f>
        <v>225.83252733601392</v>
      </c>
      <c r="D542" s="35">
        <f t="shared" ref="D542:AE542" si="173">+D258</f>
        <v>233.34485233741367</v>
      </c>
      <c r="E542" s="35">
        <f t="shared" si="173"/>
        <v>241.33554938375795</v>
      </c>
      <c r="F542" s="35">
        <f t="shared" si="173"/>
        <v>253.47668945276206</v>
      </c>
      <c r="G542" s="35">
        <f t="shared" si="173"/>
        <v>264.55160962343348</v>
      </c>
      <c r="H542" s="35">
        <f t="shared" si="173"/>
        <v>275.06616750082361</v>
      </c>
      <c r="I542" s="35">
        <f t="shared" si="173"/>
        <v>280.15783781730624</v>
      </c>
      <c r="J542" s="35">
        <f t="shared" si="173"/>
        <v>290.13196920128547</v>
      </c>
      <c r="K542" s="35">
        <f t="shared" si="173"/>
        <v>286.38791862342515</v>
      </c>
      <c r="L542" s="35">
        <f t="shared" si="173"/>
        <v>294.82403778244253</v>
      </c>
      <c r="M542" s="35">
        <f t="shared" si="173"/>
        <v>283.25837461454068</v>
      </c>
      <c r="N542" s="35">
        <f t="shared" si="173"/>
        <v>285.25503768893617</v>
      </c>
      <c r="O542" s="35">
        <f t="shared" si="173"/>
        <v>295.07316922581651</v>
      </c>
      <c r="P542" s="35">
        <f t="shared" si="173"/>
        <v>282.76504108591729</v>
      </c>
      <c r="Q542" s="35">
        <f t="shared" si="173"/>
        <v>305.67221386004667</v>
      </c>
      <c r="R542" s="35">
        <f t="shared" si="173"/>
        <v>297.7970916631561</v>
      </c>
      <c r="S542" s="35">
        <f t="shared" si="173"/>
        <v>307.37153711964788</v>
      </c>
      <c r="T542" s="35">
        <f t="shared" si="173"/>
        <v>322.06389749376876</v>
      </c>
      <c r="U542" s="35">
        <f t="shared" si="173"/>
        <v>328.79067144617193</v>
      </c>
      <c r="V542" s="35">
        <f t="shared" si="173"/>
        <v>329.83221529741559</v>
      </c>
      <c r="W542" s="35">
        <f t="shared" si="173"/>
        <v>326.783895633756</v>
      </c>
      <c r="X542" s="35">
        <f t="shared" si="173"/>
        <v>297.25363765048667</v>
      </c>
      <c r="Y542" s="35">
        <f t="shared" si="173"/>
        <v>288.98977667118686</v>
      </c>
      <c r="Z542" s="35">
        <f t="shared" si="173"/>
        <v>289.11629147888112</v>
      </c>
      <c r="AA542" s="35">
        <f t="shared" si="173"/>
        <v>284.38020999899373</v>
      </c>
      <c r="AB542" s="35">
        <f t="shared" si="173"/>
        <v>286.6301875623862</v>
      </c>
      <c r="AC542" s="35">
        <f t="shared" si="173"/>
        <v>294.03157359397636</v>
      </c>
      <c r="AD542" s="35">
        <f t="shared" si="173"/>
        <v>298.64398878598922</v>
      </c>
      <c r="AE542" s="35">
        <f t="shared" si="173"/>
        <v>307.13243621473492</v>
      </c>
    </row>
    <row r="543" spans="1:31" x14ac:dyDescent="0.2">
      <c r="A543" s="9" t="s">
        <v>509</v>
      </c>
      <c r="B543" s="4" t="s">
        <v>510</v>
      </c>
      <c r="C543" s="35">
        <f>+C269</f>
        <v>24.89699894303601</v>
      </c>
      <c r="D543" s="35">
        <f t="shared" ref="D543:AE543" si="174">+D269</f>
        <v>25.173591137149021</v>
      </c>
      <c r="E543" s="35">
        <f t="shared" si="174"/>
        <v>26.426079984720054</v>
      </c>
      <c r="F543" s="35">
        <f t="shared" si="174"/>
        <v>27.974156404168255</v>
      </c>
      <c r="G543" s="35">
        <f t="shared" si="174"/>
        <v>28.909573901179257</v>
      </c>
      <c r="H543" s="35">
        <f t="shared" si="174"/>
        <v>30.135427168646409</v>
      </c>
      <c r="I543" s="35">
        <f t="shared" si="174"/>
        <v>31.283053684976494</v>
      </c>
      <c r="J543" s="35">
        <f t="shared" si="174"/>
        <v>33.321429685371918</v>
      </c>
      <c r="K543" s="35">
        <f t="shared" si="174"/>
        <v>33.141347380788304</v>
      </c>
      <c r="L543" s="35">
        <f t="shared" si="174"/>
        <v>34.463778667406864</v>
      </c>
      <c r="M543" s="35">
        <f t="shared" si="174"/>
        <v>33.555673797541246</v>
      </c>
      <c r="N543" s="35">
        <f t="shared" si="174"/>
        <v>35.700856066304318</v>
      </c>
      <c r="O543" s="35">
        <f t="shared" si="174"/>
        <v>37.294917748337099</v>
      </c>
      <c r="P543" s="35">
        <f t="shared" si="174"/>
        <v>36.215439834284133</v>
      </c>
      <c r="Q543" s="35">
        <f t="shared" si="174"/>
        <v>38.989828556996891</v>
      </c>
      <c r="R543" s="35">
        <f t="shared" si="174"/>
        <v>38.872467756993963</v>
      </c>
      <c r="S543" s="35">
        <f t="shared" si="174"/>
        <v>40.97657986312413</v>
      </c>
      <c r="T543" s="35">
        <f t="shared" si="174"/>
        <v>43.157075549261364</v>
      </c>
      <c r="U543" s="35">
        <f t="shared" si="174"/>
        <v>43.542251601150788</v>
      </c>
      <c r="V543" s="35">
        <f t="shared" si="174"/>
        <v>43.403343731973663</v>
      </c>
      <c r="W543" s="35">
        <f t="shared" si="174"/>
        <v>43.014447530051122</v>
      </c>
      <c r="X543" s="35">
        <f t="shared" si="174"/>
        <v>39.96495947963863</v>
      </c>
      <c r="Y543" s="35">
        <f t="shared" si="174"/>
        <v>39.668976147462558</v>
      </c>
      <c r="Z543" s="35">
        <f t="shared" si="174"/>
        <v>39.280485563724184</v>
      </c>
      <c r="AA543" s="35">
        <f t="shared" si="174"/>
        <v>38.651018962300718</v>
      </c>
      <c r="AB543" s="35">
        <f t="shared" si="174"/>
        <v>39.311016217004202</v>
      </c>
      <c r="AC543" s="35">
        <f t="shared" si="174"/>
        <v>40.182888659613958</v>
      </c>
      <c r="AD543" s="35">
        <f t="shared" si="174"/>
        <v>40.721861250038678</v>
      </c>
      <c r="AE543" s="35">
        <f t="shared" si="174"/>
        <v>41.861213356315552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16.087306733655545</v>
      </c>
      <c r="D545" s="21">
        <f t="shared" si="176"/>
        <v>15.71745579142029</v>
      </c>
      <c r="E545" s="21">
        <f t="shared" si="176"/>
        <v>15.275609391668121</v>
      </c>
      <c r="F545" s="21">
        <f t="shared" si="176"/>
        <v>14.060997612074477</v>
      </c>
      <c r="G545" s="21">
        <f t="shared" si="176"/>
        <v>13.592631931592029</v>
      </c>
      <c r="H545" s="21">
        <f t="shared" si="176"/>
        <v>13.355687298322565</v>
      </c>
      <c r="I545" s="21">
        <f t="shared" si="176"/>
        <v>12.526925528795044</v>
      </c>
      <c r="J545" s="21">
        <f t="shared" si="176"/>
        <v>12.198033065083909</v>
      </c>
      <c r="K545" s="21">
        <f t="shared" si="176"/>
        <v>11.705767171447985</v>
      </c>
      <c r="L545" s="21">
        <f t="shared" si="176"/>
        <v>10.321192334883575</v>
      </c>
      <c r="M545" s="21">
        <f t="shared" si="176"/>
        <v>9.5843496264715018</v>
      </c>
      <c r="N545" s="21">
        <f t="shared" si="176"/>
        <v>9.2841903071200864</v>
      </c>
      <c r="O545" s="21">
        <f t="shared" si="176"/>
        <v>8.8111926321657918</v>
      </c>
      <c r="P545" s="21">
        <f t="shared" si="176"/>
        <v>8.3092740034682429</v>
      </c>
      <c r="Q545" s="21">
        <f t="shared" si="176"/>
        <v>7.8332764729240374</v>
      </c>
      <c r="R545" s="21">
        <f t="shared" si="176"/>
        <v>7.2693794347981244</v>
      </c>
      <c r="S545" s="21">
        <f t="shared" si="176"/>
        <v>6.4765709657631767</v>
      </c>
      <c r="T545" s="21">
        <f t="shared" si="176"/>
        <v>5.7118373376163811</v>
      </c>
      <c r="U545" s="21">
        <f t="shared" si="176"/>
        <v>5.3018911870098586</v>
      </c>
      <c r="V545" s="21">
        <f t="shared" si="176"/>
        <v>4.8531049607675731</v>
      </c>
      <c r="W545" s="21">
        <f t="shared" si="176"/>
        <v>4.3090568085826604</v>
      </c>
      <c r="X545" s="21">
        <f t="shared" si="176"/>
        <v>4.3746917549490822</v>
      </c>
      <c r="Y545" s="21">
        <f t="shared" si="176"/>
        <v>4.3032667963763478</v>
      </c>
      <c r="Z545" s="21">
        <f t="shared" si="176"/>
        <v>4.2407169573633894</v>
      </c>
      <c r="AA545" s="21">
        <f t="shared" si="176"/>
        <v>4.3174008217200726</v>
      </c>
      <c r="AB545" s="21">
        <f t="shared" si="176"/>
        <v>4.327745248835237</v>
      </c>
      <c r="AC545" s="21">
        <f t="shared" si="176"/>
        <v>4.2228328055252744</v>
      </c>
      <c r="AD545" s="21">
        <f t="shared" si="176"/>
        <v>4.2022054029855198</v>
      </c>
      <c r="AE545" s="21">
        <f t="shared" si="176"/>
        <v>4.1739720525676232</v>
      </c>
    </row>
    <row r="546" spans="1:31" x14ac:dyDescent="0.2">
      <c r="A546" s="9" t="s">
        <v>534</v>
      </c>
      <c r="B546" s="4" t="s">
        <v>798</v>
      </c>
      <c r="C546" s="37">
        <f>+C288</f>
        <v>3.4321724795531505</v>
      </c>
      <c r="D546" s="37">
        <f t="shared" ref="D546:AE546" si="177">+D288</f>
        <v>3.2723173059060056</v>
      </c>
      <c r="E546" s="37">
        <f t="shared" si="177"/>
        <v>2.9764152777067507</v>
      </c>
      <c r="F546" s="37">
        <f t="shared" si="177"/>
        <v>1.9654842340516201</v>
      </c>
      <c r="G546" s="37">
        <f t="shared" si="177"/>
        <v>1.7582976272007174</v>
      </c>
      <c r="H546" s="37">
        <f t="shared" si="177"/>
        <v>1.8398104282391397</v>
      </c>
      <c r="I546" s="37">
        <f t="shared" si="177"/>
        <v>1.3872826083910701</v>
      </c>
      <c r="J546" s="37">
        <f t="shared" si="177"/>
        <v>1.5761290436109519</v>
      </c>
      <c r="K546" s="37">
        <f t="shared" si="177"/>
        <v>1.6925072288656076</v>
      </c>
      <c r="L546" s="37">
        <f t="shared" si="177"/>
        <v>0.77489375262734961</v>
      </c>
      <c r="M546" s="37">
        <f t="shared" si="177"/>
        <v>0.61992230152098438</v>
      </c>
      <c r="N546" s="37">
        <f t="shared" si="177"/>
        <v>0.68824790243681688</v>
      </c>
      <c r="O546" s="37">
        <f t="shared" si="177"/>
        <v>0.6340863120667164</v>
      </c>
      <c r="P546" s="37">
        <f t="shared" si="177"/>
        <v>0.60730510085551104</v>
      </c>
      <c r="Q546" s="37">
        <f t="shared" si="177"/>
        <v>0.61095147268819672</v>
      </c>
      <c r="R546" s="37">
        <f t="shared" si="177"/>
        <v>0.61024192222302465</v>
      </c>
      <c r="S546" s="37">
        <f t="shared" si="177"/>
        <v>0.39446144439805464</v>
      </c>
      <c r="T546" s="37">
        <f t="shared" si="177"/>
        <v>0.21079661620488024</v>
      </c>
      <c r="U546" s="37">
        <f t="shared" si="177"/>
        <v>0.33606415602281792</v>
      </c>
      <c r="V546" s="37">
        <f t="shared" si="177"/>
        <v>0.46293511729287334</v>
      </c>
      <c r="W546" s="37">
        <f t="shared" si="177"/>
        <v>0.52023523755885792</v>
      </c>
      <c r="X546" s="37">
        <f t="shared" si="177"/>
        <v>0.56904810904568159</v>
      </c>
      <c r="Y546" s="37">
        <f t="shared" si="177"/>
        <v>0.47920506867534701</v>
      </c>
      <c r="Z546" s="37">
        <f t="shared" si="177"/>
        <v>0.41034167483378903</v>
      </c>
      <c r="AA546" s="37">
        <f t="shared" si="177"/>
        <v>0.41932676991907236</v>
      </c>
      <c r="AB546" s="37">
        <f t="shared" si="177"/>
        <v>0.39094897731043676</v>
      </c>
      <c r="AC546" s="37">
        <f t="shared" si="177"/>
        <v>0.24054172438827445</v>
      </c>
      <c r="AD546" s="37">
        <f t="shared" si="177"/>
        <v>0.19217517766951969</v>
      </c>
      <c r="AE546" s="37">
        <f t="shared" si="177"/>
        <v>0.13620268307262359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12.655134254102396</v>
      </c>
      <c r="D547" s="37">
        <f t="shared" si="178"/>
        <v>12.445138485514285</v>
      </c>
      <c r="E547" s="37">
        <f t="shared" si="178"/>
        <v>12.29919411396137</v>
      </c>
      <c r="F547" s="37">
        <f t="shared" si="178"/>
        <v>12.095513378022856</v>
      </c>
      <c r="G547" s="37">
        <f t="shared" si="178"/>
        <v>11.834334304391312</v>
      </c>
      <c r="H547" s="37">
        <f t="shared" si="178"/>
        <v>11.515876870083424</v>
      </c>
      <c r="I547" s="37">
        <f t="shared" si="178"/>
        <v>11.139642920403974</v>
      </c>
      <c r="J547" s="37">
        <f t="shared" si="178"/>
        <v>10.621904021472957</v>
      </c>
      <c r="K547" s="37">
        <f t="shared" si="178"/>
        <v>10.013259942582376</v>
      </c>
      <c r="L547" s="37">
        <f t="shared" si="178"/>
        <v>9.5462985822562256</v>
      </c>
      <c r="M547" s="37">
        <f t="shared" si="178"/>
        <v>8.9644273249505169</v>
      </c>
      <c r="N547" s="37">
        <f t="shared" si="178"/>
        <v>8.5959424046832691</v>
      </c>
      <c r="O547" s="37">
        <f t="shared" si="178"/>
        <v>8.1771063200990746</v>
      </c>
      <c r="P547" s="37">
        <f t="shared" si="178"/>
        <v>7.701968902612732</v>
      </c>
      <c r="Q547" s="37">
        <f t="shared" si="178"/>
        <v>7.2223250002358403</v>
      </c>
      <c r="R547" s="37">
        <f t="shared" si="178"/>
        <v>6.6591375125751</v>
      </c>
      <c r="S547" s="37">
        <f t="shared" si="178"/>
        <v>6.0821095213651217</v>
      </c>
      <c r="T547" s="37">
        <f t="shared" si="178"/>
        <v>5.5010407214115009</v>
      </c>
      <c r="U547" s="37">
        <f t="shared" si="178"/>
        <v>4.9658270309870405</v>
      </c>
      <c r="V547" s="37">
        <f t="shared" si="178"/>
        <v>4.3901698434747001</v>
      </c>
      <c r="W547" s="37">
        <f t="shared" si="178"/>
        <v>3.788821571023802</v>
      </c>
      <c r="X547" s="37">
        <f t="shared" si="178"/>
        <v>3.8056436459034004</v>
      </c>
      <c r="Y547" s="37">
        <f t="shared" si="178"/>
        <v>3.8240617277010007</v>
      </c>
      <c r="Z547" s="37">
        <f t="shared" si="178"/>
        <v>3.8303752825296007</v>
      </c>
      <c r="AA547" s="37">
        <f t="shared" si="178"/>
        <v>3.8980740518010006</v>
      </c>
      <c r="AB547" s="37">
        <f t="shared" si="178"/>
        <v>3.9367962715248002</v>
      </c>
      <c r="AC547" s="37">
        <f t="shared" si="178"/>
        <v>3.9822910811370003</v>
      </c>
      <c r="AD547" s="37">
        <f t="shared" si="178"/>
        <v>4.0100302253160001</v>
      </c>
      <c r="AE547" s="37">
        <f t="shared" si="178"/>
        <v>4.0377693694949999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14.086315229244875</v>
      </c>
      <c r="D552" s="35">
        <f t="shared" ref="D552:AE552" si="183">+D294</f>
        <v>15.92197512388155</v>
      </c>
      <c r="E552" s="35">
        <f t="shared" si="183"/>
        <v>17.288719834376032</v>
      </c>
      <c r="F552" s="35">
        <f t="shared" si="183"/>
        <v>17.354737265649238</v>
      </c>
      <c r="G552" s="35">
        <f t="shared" si="183"/>
        <v>16.450876724476913</v>
      </c>
      <c r="H552" s="35">
        <f t="shared" si="183"/>
        <v>18.373873650710273</v>
      </c>
      <c r="I552" s="35">
        <f t="shared" si="183"/>
        <v>24.29877643774136</v>
      </c>
      <c r="J552" s="35">
        <f t="shared" si="183"/>
        <v>17.043313442888024</v>
      </c>
      <c r="K552" s="35">
        <f t="shared" si="183"/>
        <v>19.329519586568306</v>
      </c>
      <c r="L552" s="35">
        <f t="shared" si="183"/>
        <v>22.217467160280226</v>
      </c>
      <c r="M552" s="35">
        <f t="shared" si="183"/>
        <v>24.713783769594343</v>
      </c>
      <c r="N552" s="35">
        <f t="shared" si="183"/>
        <v>22.308428027057928</v>
      </c>
      <c r="O552" s="35">
        <f t="shared" si="183"/>
        <v>25.178797375590566</v>
      </c>
      <c r="P552" s="35">
        <f t="shared" si="183"/>
        <v>28.003383721976494</v>
      </c>
      <c r="Q552" s="35">
        <f t="shared" si="183"/>
        <v>28.667780768653973</v>
      </c>
      <c r="R552" s="35">
        <f t="shared" si="183"/>
        <v>24.088989756389026</v>
      </c>
      <c r="S552" s="35">
        <f t="shared" si="183"/>
        <v>25.463313978034755</v>
      </c>
      <c r="T552" s="35">
        <f t="shared" si="183"/>
        <v>25.185262699203939</v>
      </c>
      <c r="U552" s="35">
        <f t="shared" si="183"/>
        <v>27.9695598894087</v>
      </c>
      <c r="V552" s="35">
        <f t="shared" si="183"/>
        <v>24.586675749810162</v>
      </c>
      <c r="W552" s="35">
        <f t="shared" si="183"/>
        <v>30.780749571405874</v>
      </c>
      <c r="X552" s="35">
        <f t="shared" si="183"/>
        <v>30.505244405321516</v>
      </c>
      <c r="Y552" s="35">
        <f t="shared" si="183"/>
        <v>30.376008240018763</v>
      </c>
      <c r="Z552" s="35">
        <f t="shared" si="183"/>
        <v>32.66994484639762</v>
      </c>
      <c r="AA552" s="35">
        <f t="shared" si="183"/>
        <v>31.127982270418233</v>
      </c>
      <c r="AB552" s="35">
        <f t="shared" si="183"/>
        <v>35.333355924392457</v>
      </c>
      <c r="AC552" s="35">
        <f t="shared" si="183"/>
        <v>29.126621227595468</v>
      </c>
      <c r="AD552" s="35">
        <f t="shared" si="183"/>
        <v>29.46948972173405</v>
      </c>
      <c r="AE552" s="35">
        <f t="shared" si="183"/>
        <v>29.84099154614481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288.35795961625354</v>
      </c>
      <c r="D555" s="28">
        <f t="shared" ref="D555:AE555" si="186">+D556+D559+D562+D565+D568++D571+D574+D575</f>
        <v>368.02999430300781</v>
      </c>
      <c r="E555" s="28">
        <f t="shared" si="186"/>
        <v>348.18251301733807</v>
      </c>
      <c r="F555" s="28">
        <f t="shared" si="186"/>
        <v>247.52428130197373</v>
      </c>
      <c r="G555" s="28">
        <f t="shared" si="186"/>
        <v>312.25528037518353</v>
      </c>
      <c r="H555" s="28">
        <f t="shared" si="186"/>
        <v>226.56821692725273</v>
      </c>
      <c r="I555" s="28">
        <f t="shared" si="186"/>
        <v>232.73465481509743</v>
      </c>
      <c r="J555" s="28">
        <f t="shared" si="186"/>
        <v>226.09710455186811</v>
      </c>
      <c r="K555" s="28">
        <f t="shared" si="186"/>
        <v>252.53617360496378</v>
      </c>
      <c r="L555" s="28">
        <f t="shared" si="186"/>
        <v>262.27015199181756</v>
      </c>
      <c r="M555" s="28">
        <f t="shared" si="186"/>
        <v>282.50660539045566</v>
      </c>
      <c r="N555" s="28">
        <f t="shared" si="186"/>
        <v>278.56717265614378</v>
      </c>
      <c r="O555" s="28">
        <f t="shared" si="186"/>
        <v>154.02080717431508</v>
      </c>
      <c r="P555" s="28">
        <f t="shared" si="186"/>
        <v>269.29223284768642</v>
      </c>
      <c r="Q555" s="28">
        <f t="shared" si="186"/>
        <v>223.63263374192053</v>
      </c>
      <c r="R555" s="28">
        <f t="shared" si="186"/>
        <v>305.60001547440248</v>
      </c>
      <c r="S555" s="28">
        <f t="shared" si="186"/>
        <v>391.42789144969828</v>
      </c>
      <c r="T555" s="28">
        <f t="shared" si="186"/>
        <v>387.01194709596825</v>
      </c>
      <c r="U555" s="28">
        <f t="shared" si="186"/>
        <v>223.30173906846494</v>
      </c>
      <c r="V555" s="28">
        <f t="shared" si="186"/>
        <v>472.75839263520464</v>
      </c>
      <c r="W555" s="28">
        <f t="shared" si="186"/>
        <v>419.49844834297858</v>
      </c>
      <c r="X555" s="28">
        <f t="shared" si="186"/>
        <v>394.23617410589253</v>
      </c>
      <c r="Y555" s="28">
        <f t="shared" si="186"/>
        <v>331.13413448971448</v>
      </c>
      <c r="Z555" s="28">
        <f t="shared" si="186"/>
        <v>342.17004335874873</v>
      </c>
      <c r="AA555" s="28">
        <f t="shared" si="186"/>
        <v>715.90355861165403</v>
      </c>
      <c r="AB555" s="28">
        <f t="shared" si="186"/>
        <v>340.59074739211195</v>
      </c>
      <c r="AC555" s="28">
        <f t="shared" si="186"/>
        <v>384.99571125645605</v>
      </c>
      <c r="AD555" s="28">
        <f t="shared" si="186"/>
        <v>1083.4976612265609</v>
      </c>
      <c r="AE555" s="28">
        <f t="shared" si="186"/>
        <v>392.18672902907838</v>
      </c>
    </row>
    <row r="556" spans="1:31" x14ac:dyDescent="0.2">
      <c r="A556" s="9" t="s">
        <v>549</v>
      </c>
      <c r="B556" s="4" t="s">
        <v>550</v>
      </c>
      <c r="C556" s="21">
        <f>+C557+C558</f>
        <v>-55.108759583918115</v>
      </c>
      <c r="D556" s="21">
        <f t="shared" ref="D556:AE556" si="187">+D557+D558</f>
        <v>24.177316928809034</v>
      </c>
      <c r="E556" s="21">
        <f t="shared" si="187"/>
        <v>-1.511214701015362</v>
      </c>
      <c r="F556" s="21">
        <f t="shared" si="187"/>
        <v>-107.97442806454661</v>
      </c>
      <c r="G556" s="21">
        <f t="shared" si="187"/>
        <v>-48.49123155449044</v>
      </c>
      <c r="H556" s="21">
        <f t="shared" si="187"/>
        <v>-139.02703349512069</v>
      </c>
      <c r="I556" s="21">
        <f t="shared" si="187"/>
        <v>-138.12295978135631</v>
      </c>
      <c r="J556" s="21">
        <f t="shared" si="187"/>
        <v>-150.23086418193355</v>
      </c>
      <c r="K556" s="21">
        <f t="shared" si="187"/>
        <v>-129.20964930362967</v>
      </c>
      <c r="L556" s="21">
        <f t="shared" si="187"/>
        <v>-124.91417319525516</v>
      </c>
      <c r="M556" s="21">
        <f t="shared" si="187"/>
        <v>-110.16540871982528</v>
      </c>
      <c r="N556" s="21">
        <f t="shared" si="187"/>
        <v>-119.68228103955141</v>
      </c>
      <c r="O556" s="21">
        <f t="shared" si="187"/>
        <v>-84.201501869311898</v>
      </c>
      <c r="P556" s="21">
        <f t="shared" si="187"/>
        <v>24.901843579573665</v>
      </c>
      <c r="Q556" s="21">
        <f t="shared" si="187"/>
        <v>-26.276859730160055</v>
      </c>
      <c r="R556" s="21">
        <f t="shared" si="187"/>
        <v>50.05987691801522</v>
      </c>
      <c r="S556" s="21">
        <f t="shared" si="187"/>
        <v>151.71591508288446</v>
      </c>
      <c r="T556" s="21">
        <f t="shared" si="187"/>
        <v>132.96294500887865</v>
      </c>
      <c r="U556" s="21">
        <f t="shared" si="187"/>
        <v>22.040601176480919</v>
      </c>
      <c r="V556" s="21">
        <f t="shared" si="187"/>
        <v>265.8487319882704</v>
      </c>
      <c r="W556" s="21">
        <f t="shared" si="187"/>
        <v>215.82327480271189</v>
      </c>
      <c r="X556" s="21">
        <f t="shared" si="187"/>
        <v>192.41344291547418</v>
      </c>
      <c r="Y556" s="21">
        <f t="shared" si="187"/>
        <v>130.92658988425612</v>
      </c>
      <c r="Z556" s="21">
        <f t="shared" si="187"/>
        <v>144.39706759018898</v>
      </c>
      <c r="AA556" s="21">
        <f t="shared" si="187"/>
        <v>541.55773497639245</v>
      </c>
      <c r="AB556" s="21">
        <f t="shared" si="187"/>
        <v>168.21537766543975</v>
      </c>
      <c r="AC556" s="21">
        <f t="shared" si="187"/>
        <v>219.043061627686</v>
      </c>
      <c r="AD556" s="21">
        <f t="shared" si="187"/>
        <v>914.13486076370441</v>
      </c>
      <c r="AE556" s="21">
        <f t="shared" si="187"/>
        <v>232.7845161731843</v>
      </c>
    </row>
    <row r="557" spans="1:31" x14ac:dyDescent="0.2">
      <c r="A557" s="9" t="s">
        <v>551</v>
      </c>
      <c r="B557" s="4" t="s">
        <v>552</v>
      </c>
      <c r="C557" s="35">
        <f>+C299</f>
        <v>23.660684292027877</v>
      </c>
      <c r="D557" s="35">
        <f t="shared" ref="D557:AE557" si="188">+D299</f>
        <v>110.30970001160199</v>
      </c>
      <c r="E557" s="35">
        <f t="shared" si="188"/>
        <v>117.12704454108858</v>
      </c>
      <c r="F557" s="35">
        <f t="shared" si="188"/>
        <v>66.926721590075019</v>
      </c>
      <c r="G557" s="35">
        <f t="shared" si="188"/>
        <v>147.44972171760767</v>
      </c>
      <c r="H557" s="35">
        <f t="shared" si="188"/>
        <v>63.298898438855346</v>
      </c>
      <c r="I557" s="35">
        <f t="shared" si="188"/>
        <v>85.42117172832755</v>
      </c>
      <c r="J557" s="35">
        <f t="shared" si="188"/>
        <v>80.446261703035475</v>
      </c>
      <c r="K557" s="35">
        <f t="shared" si="188"/>
        <v>110.58375981437345</v>
      </c>
      <c r="L557" s="35">
        <f t="shared" si="188"/>
        <v>125.86254039666821</v>
      </c>
      <c r="M557" s="35">
        <f t="shared" si="188"/>
        <v>136.68858247599303</v>
      </c>
      <c r="N557" s="35">
        <f t="shared" si="188"/>
        <v>134.03330641446837</v>
      </c>
      <c r="O557" s="35">
        <f t="shared" si="188"/>
        <v>132.73089054512658</v>
      </c>
      <c r="P557" s="35">
        <f t="shared" si="188"/>
        <v>250.82048349856672</v>
      </c>
      <c r="Q557" s="35">
        <f t="shared" si="188"/>
        <v>156.87062983014258</v>
      </c>
      <c r="R557" s="35">
        <f t="shared" si="188"/>
        <v>211.88394795254001</v>
      </c>
      <c r="S557" s="35">
        <f t="shared" si="188"/>
        <v>329.10459662230744</v>
      </c>
      <c r="T557" s="35">
        <f t="shared" si="188"/>
        <v>319.24917837910436</v>
      </c>
      <c r="U557" s="35">
        <f t="shared" si="188"/>
        <v>233.84506841261077</v>
      </c>
      <c r="V557" s="35">
        <f t="shared" si="188"/>
        <v>351.35969411174631</v>
      </c>
      <c r="W557" s="35">
        <f t="shared" si="188"/>
        <v>283.8511022678411</v>
      </c>
      <c r="X557" s="35">
        <f t="shared" si="188"/>
        <v>256.85313298875496</v>
      </c>
      <c r="Y557" s="35">
        <f t="shared" si="188"/>
        <v>170.45042476274313</v>
      </c>
      <c r="Z557" s="35">
        <f t="shared" si="188"/>
        <v>174.94789079921824</v>
      </c>
      <c r="AA557" s="35">
        <f t="shared" si="188"/>
        <v>604.39562005520327</v>
      </c>
      <c r="AB557" s="35">
        <f t="shared" si="188"/>
        <v>228.33643594654009</v>
      </c>
      <c r="AC557" s="35">
        <f t="shared" si="188"/>
        <v>276.24487724875354</v>
      </c>
      <c r="AD557" s="35">
        <f t="shared" si="188"/>
        <v>967.53161179647907</v>
      </c>
      <c r="AE557" s="35">
        <f t="shared" si="188"/>
        <v>282.76708775437254</v>
      </c>
    </row>
    <row r="558" spans="1:31" x14ac:dyDescent="0.2">
      <c r="A558" s="9" t="s">
        <v>636</v>
      </c>
      <c r="B558" s="4" t="s">
        <v>637</v>
      </c>
      <c r="C558" s="35">
        <f>+C367</f>
        <v>-78.769443875945996</v>
      </c>
      <c r="D558" s="35">
        <f t="shared" ref="D558:AE558" si="189">+D367</f>
        <v>-86.132383082792956</v>
      </c>
      <c r="E558" s="35">
        <f t="shared" si="189"/>
        <v>-118.63825924210394</v>
      </c>
      <c r="F558" s="35">
        <f t="shared" si="189"/>
        <v>-174.90114965462163</v>
      </c>
      <c r="G558" s="35">
        <f t="shared" si="189"/>
        <v>-195.94095327209811</v>
      </c>
      <c r="H558" s="35">
        <f t="shared" si="189"/>
        <v>-202.32593193397605</v>
      </c>
      <c r="I558" s="35">
        <f t="shared" si="189"/>
        <v>-223.54413150968387</v>
      </c>
      <c r="J558" s="35">
        <f t="shared" si="189"/>
        <v>-230.67712588496903</v>
      </c>
      <c r="K558" s="35">
        <f t="shared" si="189"/>
        <v>-239.79340911800313</v>
      </c>
      <c r="L558" s="35">
        <f t="shared" si="189"/>
        <v>-250.77671359192337</v>
      </c>
      <c r="M558" s="35">
        <f t="shared" si="189"/>
        <v>-246.85399119581831</v>
      </c>
      <c r="N558" s="35">
        <f t="shared" si="189"/>
        <v>-253.71558745401978</v>
      </c>
      <c r="O558" s="35">
        <f t="shared" si="189"/>
        <v>-216.93239241443848</v>
      </c>
      <c r="P558" s="35">
        <f t="shared" si="189"/>
        <v>-225.91863991899305</v>
      </c>
      <c r="Q558" s="35">
        <f t="shared" si="189"/>
        <v>-183.14748956030263</v>
      </c>
      <c r="R558" s="35">
        <f t="shared" si="189"/>
        <v>-161.82407103452479</v>
      </c>
      <c r="S558" s="35">
        <f t="shared" si="189"/>
        <v>-177.38868153942298</v>
      </c>
      <c r="T558" s="35">
        <f t="shared" si="189"/>
        <v>-186.28623337022572</v>
      </c>
      <c r="U558" s="35">
        <f t="shared" si="189"/>
        <v>-211.80446723612985</v>
      </c>
      <c r="V558" s="35">
        <f t="shared" si="189"/>
        <v>-85.510962123475906</v>
      </c>
      <c r="W558" s="35">
        <f t="shared" si="189"/>
        <v>-68.027827465129207</v>
      </c>
      <c r="X558" s="35">
        <f t="shared" si="189"/>
        <v>-64.439690073280786</v>
      </c>
      <c r="Y558" s="35">
        <f t="shared" si="189"/>
        <v>-39.523834878487015</v>
      </c>
      <c r="Z558" s="35">
        <f t="shared" si="189"/>
        <v>-30.550823209029257</v>
      </c>
      <c r="AA558" s="35">
        <f t="shared" si="189"/>
        <v>-62.837885078810793</v>
      </c>
      <c r="AB558" s="35">
        <f t="shared" si="189"/>
        <v>-60.121058281100332</v>
      </c>
      <c r="AC558" s="35">
        <f t="shared" si="189"/>
        <v>-57.201815621067539</v>
      </c>
      <c r="AD558" s="35">
        <f t="shared" si="189"/>
        <v>-53.396751032774688</v>
      </c>
      <c r="AE558" s="35">
        <f t="shared" si="189"/>
        <v>-49.982571581188246</v>
      </c>
    </row>
    <row r="559" spans="1:31" x14ac:dyDescent="0.2">
      <c r="A559" s="9" t="s">
        <v>668</v>
      </c>
      <c r="B559" s="4" t="s">
        <v>639</v>
      </c>
      <c r="C559" s="21">
        <f>+C560+C561</f>
        <v>25.859989217832378</v>
      </c>
      <c r="D559" s="21">
        <f t="shared" ref="D559:AE559" si="190">+D560+D561</f>
        <v>28.279719247652956</v>
      </c>
      <c r="E559" s="21">
        <f t="shared" si="190"/>
        <v>30.703504529344936</v>
      </c>
      <c r="F559" s="21">
        <f t="shared" si="190"/>
        <v>33.117460552874014</v>
      </c>
      <c r="G559" s="21">
        <f t="shared" si="190"/>
        <v>35.538005835402416</v>
      </c>
      <c r="H559" s="21">
        <f t="shared" si="190"/>
        <v>37.984693834917294</v>
      </c>
      <c r="I559" s="21">
        <f t="shared" si="190"/>
        <v>40.378793832443947</v>
      </c>
      <c r="J559" s="21">
        <f t="shared" si="190"/>
        <v>42.794897248414777</v>
      </c>
      <c r="K559" s="21">
        <f t="shared" si="190"/>
        <v>45.211685644753501</v>
      </c>
      <c r="L559" s="21">
        <f t="shared" si="190"/>
        <v>47.632894895982098</v>
      </c>
      <c r="M559" s="21">
        <f t="shared" si="190"/>
        <v>50.056860878016536</v>
      </c>
      <c r="N559" s="21">
        <f t="shared" si="190"/>
        <v>52.471812854595903</v>
      </c>
      <c r="O559" s="21">
        <f t="shared" si="190"/>
        <v>64.466320992147558</v>
      </c>
      <c r="P559" s="21">
        <f t="shared" si="190"/>
        <v>67.514423650282168</v>
      </c>
      <c r="Q559" s="21">
        <f t="shared" si="190"/>
        <v>70.539482758106359</v>
      </c>
      <c r="R559" s="21">
        <f t="shared" si="190"/>
        <v>73.588506423330557</v>
      </c>
      <c r="S559" s="21">
        <f t="shared" si="190"/>
        <v>76.613621197954771</v>
      </c>
      <c r="T559" s="21">
        <f t="shared" si="190"/>
        <v>79.650091999778965</v>
      </c>
      <c r="U559" s="21">
        <f t="shared" si="190"/>
        <v>68.521828370725416</v>
      </c>
      <c r="V559" s="21">
        <f t="shared" si="190"/>
        <v>70.347855255059926</v>
      </c>
      <c r="W559" s="21">
        <f t="shared" si="190"/>
        <v>69.751892259743883</v>
      </c>
      <c r="X559" s="21">
        <f t="shared" si="190"/>
        <v>69.161812584936413</v>
      </c>
      <c r="Y559" s="21">
        <f t="shared" si="190"/>
        <v>68.619680631492869</v>
      </c>
      <c r="Z559" s="21">
        <f t="shared" si="190"/>
        <v>67.950340960096497</v>
      </c>
      <c r="AA559" s="21">
        <f t="shared" si="190"/>
        <v>57.029710059958767</v>
      </c>
      <c r="AB559" s="21">
        <f t="shared" si="190"/>
        <v>55.036445796235327</v>
      </c>
      <c r="AC559" s="21">
        <f t="shared" si="190"/>
        <v>53.090258945271863</v>
      </c>
      <c r="AD559" s="21">
        <f t="shared" si="190"/>
        <v>51.093198205788418</v>
      </c>
      <c r="AE559" s="21">
        <f t="shared" si="190"/>
        <v>49.121877794624936</v>
      </c>
    </row>
    <row r="560" spans="1:31" x14ac:dyDescent="0.2">
      <c r="A560" s="9" t="s">
        <v>669</v>
      </c>
      <c r="B560" s="4" t="s">
        <v>670</v>
      </c>
      <c r="C560" s="35">
        <f>+C384</f>
        <v>5.1688702609491606E-3</v>
      </c>
      <c r="D560" s="35">
        <f t="shared" ref="D560:AE560" si="191">+D384</f>
        <v>5.6311269509527421E-3</v>
      </c>
      <c r="E560" s="35">
        <f t="shared" si="191"/>
        <v>1.0148635512351397E-2</v>
      </c>
      <c r="F560" s="35">
        <f t="shared" si="191"/>
        <v>4.8368859108556756E-3</v>
      </c>
      <c r="G560" s="35">
        <f t="shared" si="191"/>
        <v>6.1143953086837607E-3</v>
      </c>
      <c r="H560" s="35">
        <f t="shared" si="191"/>
        <v>3.3534621692987224E-2</v>
      </c>
      <c r="I560" s="35">
        <f t="shared" si="191"/>
        <v>8.3668460890648586E-3</v>
      </c>
      <c r="J560" s="35">
        <f t="shared" si="191"/>
        <v>5.2024889293130561E-3</v>
      </c>
      <c r="K560" s="35">
        <f t="shared" si="191"/>
        <v>2.7231121374756543E-3</v>
      </c>
      <c r="L560" s="35">
        <f t="shared" si="191"/>
        <v>4.664590235490703E-3</v>
      </c>
      <c r="M560" s="35">
        <f t="shared" si="191"/>
        <v>9.3627991393453076E-3</v>
      </c>
      <c r="N560" s="35">
        <f t="shared" si="191"/>
        <v>5.0470025881300309E-3</v>
      </c>
      <c r="O560" s="35">
        <f t="shared" si="191"/>
        <v>5.7361852895899193E-3</v>
      </c>
      <c r="P560" s="35">
        <f t="shared" si="191"/>
        <v>1.6115538600000003E-2</v>
      </c>
      <c r="Q560" s="35">
        <f t="shared" si="191"/>
        <v>3.4513416000000008E-3</v>
      </c>
      <c r="R560" s="35">
        <f t="shared" si="191"/>
        <v>1.4751702000000004E-2</v>
      </c>
      <c r="S560" s="35">
        <f t="shared" si="191"/>
        <v>2.1431718E-3</v>
      </c>
      <c r="T560" s="35">
        <f t="shared" si="191"/>
        <v>8.9066880000000011E-4</v>
      </c>
      <c r="U560" s="35">
        <f t="shared" si="191"/>
        <v>6.4684821599999987E-3</v>
      </c>
      <c r="V560" s="35">
        <f t="shared" si="191"/>
        <v>9.8530236E-3</v>
      </c>
      <c r="W560" s="35">
        <f t="shared" si="191"/>
        <v>1.0515458520000001E-2</v>
      </c>
      <c r="X560" s="35">
        <f t="shared" si="191"/>
        <v>1.7813376000000002E-2</v>
      </c>
      <c r="Y560" s="35">
        <f t="shared" si="191"/>
        <v>7.1865838799999998E-2</v>
      </c>
      <c r="Z560" s="35">
        <f t="shared" si="191"/>
        <v>5.4553464000000008E-3</v>
      </c>
      <c r="AA560" s="35">
        <f t="shared" si="191"/>
        <v>2.4148257840000006E-2</v>
      </c>
      <c r="AB560" s="35">
        <f t="shared" si="191"/>
        <v>2.5439727600000007E-3</v>
      </c>
      <c r="AC560" s="35">
        <f t="shared" si="191"/>
        <v>2.8017100439999998E-2</v>
      </c>
      <c r="AD560" s="35">
        <f t="shared" si="191"/>
        <v>2.6163396000000003E-3</v>
      </c>
      <c r="AE560" s="35">
        <f t="shared" si="191"/>
        <v>2.9559070799999999E-3</v>
      </c>
    </row>
    <row r="561" spans="1:31" x14ac:dyDescent="0.2">
      <c r="A561" s="9" t="s">
        <v>671</v>
      </c>
      <c r="B561" s="4" t="s">
        <v>672</v>
      </c>
      <c r="C561" s="35">
        <f>+C385</f>
        <v>25.85482034757143</v>
      </c>
      <c r="D561" s="35">
        <f t="shared" ref="D561:AE561" si="192">+D385</f>
        <v>28.274088120702004</v>
      </c>
      <c r="E561" s="35">
        <f t="shared" si="192"/>
        <v>30.693355893832585</v>
      </c>
      <c r="F561" s="35">
        <f t="shared" si="192"/>
        <v>33.11262366696316</v>
      </c>
      <c r="G561" s="35">
        <f t="shared" si="192"/>
        <v>35.53189144009373</v>
      </c>
      <c r="H561" s="35">
        <f t="shared" si="192"/>
        <v>37.951159213224308</v>
      </c>
      <c r="I561" s="35">
        <f t="shared" si="192"/>
        <v>40.370426986354879</v>
      </c>
      <c r="J561" s="35">
        <f t="shared" si="192"/>
        <v>42.789694759485464</v>
      </c>
      <c r="K561" s="35">
        <f t="shared" si="192"/>
        <v>45.208962532616027</v>
      </c>
      <c r="L561" s="35">
        <f t="shared" si="192"/>
        <v>47.628230305746605</v>
      </c>
      <c r="M561" s="35">
        <f t="shared" si="192"/>
        <v>50.04749807887719</v>
      </c>
      <c r="N561" s="35">
        <f t="shared" si="192"/>
        <v>52.466765852007775</v>
      </c>
      <c r="O561" s="35">
        <f t="shared" si="192"/>
        <v>64.460584806857966</v>
      </c>
      <c r="P561" s="35">
        <f t="shared" si="192"/>
        <v>67.498308111682164</v>
      </c>
      <c r="Q561" s="35">
        <f t="shared" si="192"/>
        <v>70.536031416506361</v>
      </c>
      <c r="R561" s="35">
        <f t="shared" si="192"/>
        <v>73.573754721330559</v>
      </c>
      <c r="S561" s="35">
        <f t="shared" si="192"/>
        <v>76.611478026154771</v>
      </c>
      <c r="T561" s="35">
        <f t="shared" si="192"/>
        <v>79.649201330978968</v>
      </c>
      <c r="U561" s="35">
        <f t="shared" si="192"/>
        <v>68.515359888565413</v>
      </c>
      <c r="V561" s="35">
        <f t="shared" si="192"/>
        <v>70.338002231459924</v>
      </c>
      <c r="W561" s="35">
        <f t="shared" si="192"/>
        <v>69.741376801223879</v>
      </c>
      <c r="X561" s="35">
        <f t="shared" si="192"/>
        <v>69.143999208936407</v>
      </c>
      <c r="Y561" s="35">
        <f t="shared" si="192"/>
        <v>68.547814792692876</v>
      </c>
      <c r="Z561" s="35">
        <f t="shared" si="192"/>
        <v>67.944885613696499</v>
      </c>
      <c r="AA561" s="35">
        <f t="shared" si="192"/>
        <v>57.00556180211877</v>
      </c>
      <c r="AB561" s="35">
        <f t="shared" si="192"/>
        <v>55.033901823475325</v>
      </c>
      <c r="AC561" s="35">
        <f t="shared" si="192"/>
        <v>53.06224184483186</v>
      </c>
      <c r="AD561" s="35">
        <f t="shared" si="192"/>
        <v>51.090581866188415</v>
      </c>
      <c r="AE561" s="35">
        <f t="shared" si="192"/>
        <v>49.118921887544936</v>
      </c>
    </row>
    <row r="562" spans="1:31" x14ac:dyDescent="0.2">
      <c r="A562" s="9" t="s">
        <v>678</v>
      </c>
      <c r="B562" s="4" t="s">
        <v>645</v>
      </c>
      <c r="C562" s="21">
        <f>+C563+C564</f>
        <v>208.27993417916605</v>
      </c>
      <c r="D562" s="21">
        <f t="shared" ref="D562:AE562" si="193">+D563+D564</f>
        <v>208.11477675889515</v>
      </c>
      <c r="E562" s="21">
        <f t="shared" si="193"/>
        <v>208.03496490176019</v>
      </c>
      <c r="F562" s="21">
        <f t="shared" si="193"/>
        <v>207.92801938356928</v>
      </c>
      <c r="G562" s="21">
        <f t="shared" si="193"/>
        <v>207.26098020637033</v>
      </c>
      <c r="H562" s="21">
        <f t="shared" si="193"/>
        <v>206.16764273484822</v>
      </c>
      <c r="I562" s="21">
        <f t="shared" si="193"/>
        <v>205.53893001960125</v>
      </c>
      <c r="J562" s="21">
        <f t="shared" si="193"/>
        <v>205.15436127056236</v>
      </c>
      <c r="K562" s="21">
        <f t="shared" si="193"/>
        <v>204.71997930283541</v>
      </c>
      <c r="L562" s="21">
        <f t="shared" si="193"/>
        <v>204.1278622452397</v>
      </c>
      <c r="M562" s="21">
        <f t="shared" si="193"/>
        <v>203.73240494920555</v>
      </c>
      <c r="N562" s="21">
        <f t="shared" si="193"/>
        <v>203.36225759682583</v>
      </c>
      <c r="O562" s="21">
        <f t="shared" si="193"/>
        <v>59.420315583793993</v>
      </c>
      <c r="P562" s="21">
        <f t="shared" si="193"/>
        <v>59.546708551235064</v>
      </c>
      <c r="Q562" s="21">
        <f t="shared" si="193"/>
        <v>59.222366809863324</v>
      </c>
      <c r="R562" s="21">
        <f t="shared" si="193"/>
        <v>59.015660662373193</v>
      </c>
      <c r="S562" s="21">
        <f t="shared" si="193"/>
        <v>58.530302630723057</v>
      </c>
      <c r="T562" s="21">
        <f t="shared" si="193"/>
        <v>58.143472217991324</v>
      </c>
      <c r="U562" s="21">
        <f t="shared" si="193"/>
        <v>31.956012007917362</v>
      </c>
      <c r="V562" s="21">
        <f t="shared" si="193"/>
        <v>32.015157481594159</v>
      </c>
      <c r="W562" s="21">
        <f t="shared" si="193"/>
        <v>33.229450463631494</v>
      </c>
      <c r="X562" s="21">
        <f t="shared" si="193"/>
        <v>33.369947401599042</v>
      </c>
      <c r="Y562" s="21">
        <f t="shared" si="193"/>
        <v>32.846701573754771</v>
      </c>
      <c r="Z562" s="21">
        <f t="shared" si="193"/>
        <v>33.188969138422507</v>
      </c>
      <c r="AA562" s="21">
        <f t="shared" si="193"/>
        <v>24.090763393935134</v>
      </c>
      <c r="AB562" s="21">
        <f t="shared" si="193"/>
        <v>22.8691708621506</v>
      </c>
      <c r="AC562" s="21">
        <f t="shared" si="193"/>
        <v>23.332057995850867</v>
      </c>
      <c r="AD562" s="21">
        <f t="shared" si="193"/>
        <v>29.106341634306336</v>
      </c>
      <c r="AE562" s="21">
        <f t="shared" si="193"/>
        <v>24.22332621662612</v>
      </c>
    </row>
    <row r="563" spans="1:31" x14ac:dyDescent="0.2">
      <c r="A563" s="9" t="s">
        <v>679</v>
      </c>
      <c r="B563" s="4" t="s">
        <v>680</v>
      </c>
      <c r="C563" s="35">
        <f>+C392</f>
        <v>0.14269738501120002</v>
      </c>
      <c r="D563" s="35">
        <f t="shared" ref="D563:AE563" si="194">+D392</f>
        <v>0.43497129807359991</v>
      </c>
      <c r="E563" s="35">
        <f t="shared" si="194"/>
        <v>0.8125907742720001</v>
      </c>
      <c r="F563" s="35">
        <f t="shared" si="194"/>
        <v>1.1630765894143997</v>
      </c>
      <c r="G563" s="35">
        <f t="shared" si="194"/>
        <v>0.95346874554880023</v>
      </c>
      <c r="H563" s="35">
        <f t="shared" si="194"/>
        <v>0.31756260736000008</v>
      </c>
      <c r="I563" s="35">
        <f t="shared" si="194"/>
        <v>0.14628122544640002</v>
      </c>
      <c r="J563" s="35">
        <f t="shared" si="194"/>
        <v>0.21914380974080006</v>
      </c>
      <c r="K563" s="35">
        <f t="shared" si="194"/>
        <v>0.24219317534720006</v>
      </c>
      <c r="L563" s="35">
        <f t="shared" si="194"/>
        <v>0.1075074510848</v>
      </c>
      <c r="M563" s="35">
        <f t="shared" si="194"/>
        <v>0.16948148838399996</v>
      </c>
      <c r="N563" s="35">
        <f t="shared" si="194"/>
        <v>0.25676546933760003</v>
      </c>
      <c r="O563" s="35">
        <f t="shared" si="194"/>
        <v>0.25782152010239995</v>
      </c>
      <c r="P563" s="35">
        <f t="shared" si="194"/>
        <v>0.61977142087679982</v>
      </c>
      <c r="Q563" s="35">
        <f t="shared" si="194"/>
        <v>0.53098661283839999</v>
      </c>
      <c r="R563" s="35">
        <f t="shared" si="194"/>
        <v>0.5598373986816001</v>
      </c>
      <c r="S563" s="35">
        <f t="shared" si="194"/>
        <v>0.31003630036480001</v>
      </c>
      <c r="T563" s="35">
        <f t="shared" si="194"/>
        <v>0.15876282096639999</v>
      </c>
      <c r="U563" s="35">
        <f t="shared" si="194"/>
        <v>6.7629209702399995E-2</v>
      </c>
      <c r="V563" s="35">
        <f t="shared" si="194"/>
        <v>0.26810048337920001</v>
      </c>
      <c r="W563" s="35">
        <f t="shared" si="194"/>
        <v>1.1662879320832</v>
      </c>
      <c r="X563" s="35">
        <f t="shared" si="194"/>
        <v>0.99275700026879987</v>
      </c>
      <c r="Y563" s="35">
        <f t="shared" si="194"/>
        <v>0.15340563909119997</v>
      </c>
      <c r="Z563" s="35">
        <f t="shared" si="194"/>
        <v>0.17956767042560001</v>
      </c>
      <c r="AA563" s="35">
        <f t="shared" si="194"/>
        <v>2.0020824660223999</v>
      </c>
      <c r="AB563" s="35">
        <f t="shared" si="194"/>
        <v>0.33098666757120004</v>
      </c>
      <c r="AC563" s="35">
        <f t="shared" si="194"/>
        <v>0.34437053460480005</v>
      </c>
      <c r="AD563" s="35">
        <f t="shared" si="194"/>
        <v>5.6691509063936012</v>
      </c>
      <c r="AE563" s="35">
        <f t="shared" si="194"/>
        <v>0.33663222204671994</v>
      </c>
    </row>
    <row r="564" spans="1:31" x14ac:dyDescent="0.2">
      <c r="A564" s="9" t="s">
        <v>681</v>
      </c>
      <c r="B564" s="4" t="s">
        <v>682</v>
      </c>
      <c r="C564" s="35">
        <f>+C393</f>
        <v>208.13723679415486</v>
      </c>
      <c r="D564" s="35">
        <f t="shared" ref="D564:AE564" si="195">+D393</f>
        <v>207.67980546082154</v>
      </c>
      <c r="E564" s="35">
        <f t="shared" si="195"/>
        <v>207.22237412748819</v>
      </c>
      <c r="F564" s="35">
        <f t="shared" si="195"/>
        <v>206.76494279415488</v>
      </c>
      <c r="G564" s="35">
        <f t="shared" si="195"/>
        <v>206.30751146082153</v>
      </c>
      <c r="H564" s="35">
        <f t="shared" si="195"/>
        <v>205.85008012748821</v>
      </c>
      <c r="I564" s="35">
        <f t="shared" si="195"/>
        <v>205.39264879415487</v>
      </c>
      <c r="J564" s="35">
        <f t="shared" si="195"/>
        <v>204.93521746082155</v>
      </c>
      <c r="K564" s="35">
        <f t="shared" si="195"/>
        <v>204.4777861274882</v>
      </c>
      <c r="L564" s="35">
        <f t="shared" si="195"/>
        <v>204.02035479415488</v>
      </c>
      <c r="M564" s="35">
        <f t="shared" si="195"/>
        <v>203.56292346082154</v>
      </c>
      <c r="N564" s="35">
        <f t="shared" si="195"/>
        <v>203.10549212748822</v>
      </c>
      <c r="O564" s="35">
        <f t="shared" si="195"/>
        <v>59.162494063691597</v>
      </c>
      <c r="P564" s="35">
        <f t="shared" si="195"/>
        <v>58.926937130358262</v>
      </c>
      <c r="Q564" s="35">
        <f t="shared" si="195"/>
        <v>58.691380197024927</v>
      </c>
      <c r="R564" s="35">
        <f t="shared" si="195"/>
        <v>58.455823263691592</v>
      </c>
      <c r="S564" s="35">
        <f t="shared" si="195"/>
        <v>58.220266330358257</v>
      </c>
      <c r="T564" s="35">
        <f t="shared" si="195"/>
        <v>57.984709397024922</v>
      </c>
      <c r="U564" s="35">
        <f t="shared" si="195"/>
        <v>31.888382798214963</v>
      </c>
      <c r="V564" s="35">
        <f t="shared" si="195"/>
        <v>31.747056998214958</v>
      </c>
      <c r="W564" s="35">
        <f t="shared" si="195"/>
        <v>32.063162531548294</v>
      </c>
      <c r="X564" s="35">
        <f t="shared" si="195"/>
        <v>32.377190401330239</v>
      </c>
      <c r="Y564" s="35">
        <f t="shared" si="195"/>
        <v>32.693295934663574</v>
      </c>
      <c r="Z564" s="35">
        <f t="shared" si="195"/>
        <v>33.009401467996909</v>
      </c>
      <c r="AA564" s="35">
        <f t="shared" si="195"/>
        <v>22.088680927912733</v>
      </c>
      <c r="AB564" s="35">
        <f t="shared" si="195"/>
        <v>22.538184194579401</v>
      </c>
      <c r="AC564" s="35">
        <f t="shared" si="195"/>
        <v>22.987687461246068</v>
      </c>
      <c r="AD564" s="35">
        <f t="shared" si="195"/>
        <v>23.437190727912736</v>
      </c>
      <c r="AE564" s="35">
        <f t="shared" si="195"/>
        <v>23.886693994579399</v>
      </c>
    </row>
    <row r="565" spans="1:31" x14ac:dyDescent="0.2">
      <c r="A565" s="9" t="s">
        <v>688</v>
      </c>
      <c r="B565" s="4" t="s">
        <v>651</v>
      </c>
      <c r="C565" s="21">
        <f>+C566+C567</f>
        <v>0.63693208324514994</v>
      </c>
      <c r="D565" s="21">
        <f t="shared" ref="D565:AE565" si="196">+D566+D567</f>
        <v>0.63693208324514994</v>
      </c>
      <c r="E565" s="21">
        <f t="shared" si="196"/>
        <v>0.63693208324514994</v>
      </c>
      <c r="F565" s="21">
        <f t="shared" si="196"/>
        <v>0.63693208324514994</v>
      </c>
      <c r="G565" s="21">
        <f t="shared" si="196"/>
        <v>0.63693208324514994</v>
      </c>
      <c r="H565" s="21">
        <f t="shared" si="196"/>
        <v>0.63693208324514994</v>
      </c>
      <c r="I565" s="21">
        <f t="shared" si="196"/>
        <v>0.63693208324514994</v>
      </c>
      <c r="J565" s="21">
        <f t="shared" si="196"/>
        <v>0.63693208324514994</v>
      </c>
      <c r="K565" s="21">
        <f t="shared" si="196"/>
        <v>0.63693208324514994</v>
      </c>
      <c r="L565" s="21">
        <f t="shared" si="196"/>
        <v>0.63693208324514994</v>
      </c>
      <c r="M565" s="21">
        <f t="shared" si="196"/>
        <v>0.63693208324514994</v>
      </c>
      <c r="N565" s="21">
        <f t="shared" si="196"/>
        <v>0.63693208324514994</v>
      </c>
      <c r="O565" s="21">
        <f t="shared" si="196"/>
        <v>0.68310393329905361</v>
      </c>
      <c r="P565" s="21">
        <f t="shared" si="196"/>
        <v>0.68310393329905361</v>
      </c>
      <c r="Q565" s="21">
        <f t="shared" si="196"/>
        <v>0.68310393329905361</v>
      </c>
      <c r="R565" s="21">
        <f t="shared" si="196"/>
        <v>0.68310393329905361</v>
      </c>
      <c r="S565" s="21">
        <f t="shared" si="196"/>
        <v>0.68310393329905361</v>
      </c>
      <c r="T565" s="21">
        <f t="shared" si="196"/>
        <v>0.68310393329905361</v>
      </c>
      <c r="U565" s="21">
        <f t="shared" si="196"/>
        <v>0.40986235997943221</v>
      </c>
      <c r="V565" s="21">
        <f t="shared" si="196"/>
        <v>0.40986235997943221</v>
      </c>
      <c r="W565" s="21">
        <f t="shared" si="196"/>
        <v>0.40986235997943221</v>
      </c>
      <c r="X565" s="21">
        <f t="shared" si="196"/>
        <v>0.40986235997943221</v>
      </c>
      <c r="Y565" s="21">
        <f t="shared" si="196"/>
        <v>0.40986235997943221</v>
      </c>
      <c r="Z565" s="21">
        <f t="shared" si="196"/>
        <v>0.40986235997943221</v>
      </c>
      <c r="AA565" s="21">
        <f t="shared" si="196"/>
        <v>6.8071711933456028E-2</v>
      </c>
      <c r="AB565" s="21">
        <f t="shared" si="196"/>
        <v>6.8071711933456028E-2</v>
      </c>
      <c r="AC565" s="21">
        <f t="shared" si="196"/>
        <v>6.8071711933456028E-2</v>
      </c>
      <c r="AD565" s="21">
        <f t="shared" si="196"/>
        <v>6.8071711933456028E-2</v>
      </c>
      <c r="AE565" s="21">
        <f t="shared" si="196"/>
        <v>6.8071711933456028E-2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0.63693208324514994</v>
      </c>
      <c r="D567" s="35">
        <f t="shared" ref="D567:AE567" si="198">+D401</f>
        <v>0.63693208324514994</v>
      </c>
      <c r="E567" s="35">
        <f t="shared" si="198"/>
        <v>0.63693208324514994</v>
      </c>
      <c r="F567" s="35">
        <f t="shared" si="198"/>
        <v>0.63693208324514994</v>
      </c>
      <c r="G567" s="35">
        <f t="shared" si="198"/>
        <v>0.63693208324514994</v>
      </c>
      <c r="H567" s="35">
        <f t="shared" si="198"/>
        <v>0.63693208324514994</v>
      </c>
      <c r="I567" s="35">
        <f t="shared" si="198"/>
        <v>0.63693208324514994</v>
      </c>
      <c r="J567" s="35">
        <f t="shared" si="198"/>
        <v>0.63693208324514994</v>
      </c>
      <c r="K567" s="35">
        <f t="shared" si="198"/>
        <v>0.63693208324514994</v>
      </c>
      <c r="L567" s="35">
        <f t="shared" si="198"/>
        <v>0.63693208324514994</v>
      </c>
      <c r="M567" s="35">
        <f t="shared" si="198"/>
        <v>0.63693208324514994</v>
      </c>
      <c r="N567" s="35">
        <f t="shared" si="198"/>
        <v>0.63693208324514994</v>
      </c>
      <c r="O567" s="35">
        <f t="shared" si="198"/>
        <v>0.68310393329905361</v>
      </c>
      <c r="P567" s="35">
        <f t="shared" si="198"/>
        <v>0.68310393329905361</v>
      </c>
      <c r="Q567" s="35">
        <f t="shared" si="198"/>
        <v>0.68310393329905361</v>
      </c>
      <c r="R567" s="35">
        <f t="shared" si="198"/>
        <v>0.68310393329905361</v>
      </c>
      <c r="S567" s="35">
        <f t="shared" si="198"/>
        <v>0.68310393329905361</v>
      </c>
      <c r="T567" s="35">
        <f t="shared" si="198"/>
        <v>0.68310393329905361</v>
      </c>
      <c r="U567" s="35">
        <f t="shared" si="198"/>
        <v>0.40986235997943221</v>
      </c>
      <c r="V567" s="35">
        <f t="shared" si="198"/>
        <v>0.40986235997943221</v>
      </c>
      <c r="W567" s="35">
        <f t="shared" si="198"/>
        <v>0.40986235997943221</v>
      </c>
      <c r="X567" s="35">
        <f t="shared" si="198"/>
        <v>0.40986235997943221</v>
      </c>
      <c r="Y567" s="35">
        <f t="shared" si="198"/>
        <v>0.40986235997943221</v>
      </c>
      <c r="Z567" s="35">
        <f t="shared" si="198"/>
        <v>0.40986235997943221</v>
      </c>
      <c r="AA567" s="35">
        <f t="shared" si="198"/>
        <v>6.8071711933456028E-2</v>
      </c>
      <c r="AB567" s="35">
        <f t="shared" si="198"/>
        <v>6.8071711933456028E-2</v>
      </c>
      <c r="AC567" s="35">
        <f t="shared" si="198"/>
        <v>6.8071711933456028E-2</v>
      </c>
      <c r="AD567" s="35">
        <f t="shared" si="198"/>
        <v>6.8071711933456028E-2</v>
      </c>
      <c r="AE567" s="35">
        <f t="shared" si="198"/>
        <v>6.8071711933456028E-2</v>
      </c>
    </row>
    <row r="568" spans="1:31" x14ac:dyDescent="0.2">
      <c r="A568" s="9" t="s">
        <v>698</v>
      </c>
      <c r="B568" s="4" t="s">
        <v>657</v>
      </c>
      <c r="C568" s="21">
        <f>+C569+C570</f>
        <v>108.60010290145023</v>
      </c>
      <c r="D568" s="21">
        <f t="shared" ref="D568:AE568" si="199">+D569+D570</f>
        <v>106.63374948672498</v>
      </c>
      <c r="E568" s="21">
        <f t="shared" si="199"/>
        <v>110.03182558158795</v>
      </c>
      <c r="F568" s="21">
        <f t="shared" si="199"/>
        <v>113.42990167645092</v>
      </c>
      <c r="G568" s="21">
        <f t="shared" si="199"/>
        <v>116.8279777713139</v>
      </c>
      <c r="H568" s="21">
        <f t="shared" si="199"/>
        <v>120.22605386617687</v>
      </c>
      <c r="I568" s="21">
        <f t="shared" si="199"/>
        <v>123.6241299610398</v>
      </c>
      <c r="J568" s="21">
        <f t="shared" si="199"/>
        <v>127.02220605590277</v>
      </c>
      <c r="K568" s="21">
        <f t="shared" si="199"/>
        <v>130.42028215076573</v>
      </c>
      <c r="L568" s="21">
        <f t="shared" si="199"/>
        <v>133.81835824562873</v>
      </c>
      <c r="M568" s="21">
        <f t="shared" si="199"/>
        <v>137.21643434049165</v>
      </c>
      <c r="N568" s="21">
        <f t="shared" si="199"/>
        <v>140.61451043535467</v>
      </c>
      <c r="O568" s="21">
        <f t="shared" si="199"/>
        <v>112.28223561488744</v>
      </c>
      <c r="P568" s="21">
        <f t="shared" si="199"/>
        <v>114.90307114199953</v>
      </c>
      <c r="Q568" s="21">
        <f t="shared" si="199"/>
        <v>117.52390666911162</v>
      </c>
      <c r="R568" s="21">
        <f t="shared" si="199"/>
        <v>120.14474219622376</v>
      </c>
      <c r="S568" s="21">
        <f t="shared" si="199"/>
        <v>122.76557772333585</v>
      </c>
      <c r="T568" s="21">
        <f t="shared" si="199"/>
        <v>125.38641325044796</v>
      </c>
      <c r="U568" s="21">
        <f t="shared" si="199"/>
        <v>99.405163737291815</v>
      </c>
      <c r="V568" s="21">
        <f t="shared" si="199"/>
        <v>100.97767233723691</v>
      </c>
      <c r="W568" s="21">
        <f t="shared" si="199"/>
        <v>99.152104842319162</v>
      </c>
      <c r="X568" s="21">
        <f t="shared" si="199"/>
        <v>97.326537347401327</v>
      </c>
      <c r="Y568" s="21">
        <f t="shared" si="199"/>
        <v>95.500969852483479</v>
      </c>
      <c r="Z568" s="21">
        <f t="shared" si="199"/>
        <v>93.67540235756563</v>
      </c>
      <c r="AA568" s="21">
        <f t="shared" si="199"/>
        <v>94.318359128911865</v>
      </c>
      <c r="AB568" s="21">
        <f t="shared" si="199"/>
        <v>91.503570839112683</v>
      </c>
      <c r="AC568" s="21">
        <f t="shared" si="199"/>
        <v>88.68878254931353</v>
      </c>
      <c r="AD568" s="21">
        <f t="shared" si="199"/>
        <v>85.873994259514376</v>
      </c>
      <c r="AE568" s="21">
        <f t="shared" si="199"/>
        <v>83.059205969715208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108.60010290145023</v>
      </c>
      <c r="D570" s="35">
        <f t="shared" ref="D570:AE570" si="201">+D409</f>
        <v>106.63374948672498</v>
      </c>
      <c r="E570" s="35">
        <f t="shared" si="201"/>
        <v>110.03182558158795</v>
      </c>
      <c r="F570" s="35">
        <f t="shared" si="201"/>
        <v>113.42990167645092</v>
      </c>
      <c r="G570" s="35">
        <f t="shared" si="201"/>
        <v>116.8279777713139</v>
      </c>
      <c r="H570" s="35">
        <f t="shared" si="201"/>
        <v>120.22605386617687</v>
      </c>
      <c r="I570" s="35">
        <f t="shared" si="201"/>
        <v>123.6241299610398</v>
      </c>
      <c r="J570" s="35">
        <f t="shared" si="201"/>
        <v>127.02220605590277</v>
      </c>
      <c r="K570" s="35">
        <f t="shared" si="201"/>
        <v>130.42028215076573</v>
      </c>
      <c r="L570" s="35">
        <f t="shared" si="201"/>
        <v>133.81835824562873</v>
      </c>
      <c r="M570" s="35">
        <f t="shared" si="201"/>
        <v>137.21643434049165</v>
      </c>
      <c r="N570" s="35">
        <f t="shared" si="201"/>
        <v>140.61451043535467</v>
      </c>
      <c r="O570" s="35">
        <f t="shared" si="201"/>
        <v>112.28223561488744</v>
      </c>
      <c r="P570" s="35">
        <f t="shared" si="201"/>
        <v>114.90307114199953</v>
      </c>
      <c r="Q570" s="35">
        <f t="shared" si="201"/>
        <v>117.52390666911162</v>
      </c>
      <c r="R570" s="35">
        <f t="shared" si="201"/>
        <v>120.14474219622376</v>
      </c>
      <c r="S570" s="35">
        <f t="shared" si="201"/>
        <v>122.76557772333585</v>
      </c>
      <c r="T570" s="35">
        <f t="shared" si="201"/>
        <v>125.38641325044796</v>
      </c>
      <c r="U570" s="35">
        <f t="shared" si="201"/>
        <v>99.405163737291815</v>
      </c>
      <c r="V570" s="35">
        <f t="shared" si="201"/>
        <v>100.97767233723691</v>
      </c>
      <c r="W570" s="35">
        <f t="shared" si="201"/>
        <v>99.152104842319162</v>
      </c>
      <c r="X570" s="35">
        <f t="shared" si="201"/>
        <v>97.326537347401327</v>
      </c>
      <c r="Y570" s="35">
        <f t="shared" si="201"/>
        <v>95.500969852483479</v>
      </c>
      <c r="Z570" s="35">
        <f t="shared" si="201"/>
        <v>93.67540235756563</v>
      </c>
      <c r="AA570" s="35">
        <f t="shared" si="201"/>
        <v>94.318359128911865</v>
      </c>
      <c r="AB570" s="35">
        <f t="shared" si="201"/>
        <v>91.503570839112683</v>
      </c>
      <c r="AC570" s="35">
        <f t="shared" si="201"/>
        <v>88.68878254931353</v>
      </c>
      <c r="AD570" s="35">
        <f t="shared" si="201"/>
        <v>85.873994259514376</v>
      </c>
      <c r="AE570" s="35">
        <f t="shared" si="201"/>
        <v>83.059205969715208</v>
      </c>
    </row>
    <row r="571" spans="1:31" x14ac:dyDescent="0.2">
      <c r="A571" s="9" t="s">
        <v>708</v>
      </c>
      <c r="B571" s="4" t="s">
        <v>663</v>
      </c>
      <c r="C571" s="21">
        <f>+C572+C573</f>
        <v>9.7926208595315811E-2</v>
      </c>
      <c r="D571" s="21">
        <f t="shared" ref="D571:AE571" si="202">+D572+D573</f>
        <v>0.19585241719063162</v>
      </c>
      <c r="E571" s="21">
        <f t="shared" si="202"/>
        <v>0.29377862578594749</v>
      </c>
      <c r="F571" s="21">
        <f t="shared" si="202"/>
        <v>0.39170483438126324</v>
      </c>
      <c r="G571" s="21">
        <f t="shared" si="202"/>
        <v>0.48963104297657906</v>
      </c>
      <c r="H571" s="21">
        <f t="shared" si="202"/>
        <v>0.58755725157189476</v>
      </c>
      <c r="I571" s="21">
        <f t="shared" si="202"/>
        <v>0.68548346016721051</v>
      </c>
      <c r="J571" s="21">
        <f t="shared" si="202"/>
        <v>0.78340966876252638</v>
      </c>
      <c r="K571" s="21">
        <f t="shared" si="202"/>
        <v>0.88133587735784225</v>
      </c>
      <c r="L571" s="21">
        <f t="shared" si="202"/>
        <v>0.97926208595315789</v>
      </c>
      <c r="M571" s="21">
        <f t="shared" si="202"/>
        <v>1.0771882945484739</v>
      </c>
      <c r="N571" s="21">
        <f t="shared" si="202"/>
        <v>1.1751145031437895</v>
      </c>
      <c r="O571" s="21">
        <f t="shared" si="202"/>
        <v>1.4742538620512959</v>
      </c>
      <c r="P571" s="21">
        <f t="shared" si="202"/>
        <v>1.7545162315798524</v>
      </c>
      <c r="Q571" s="21">
        <f t="shared" si="202"/>
        <v>2.0347786011084086</v>
      </c>
      <c r="R571" s="21">
        <f t="shared" si="202"/>
        <v>2.3150409706369643</v>
      </c>
      <c r="S571" s="21">
        <f t="shared" si="202"/>
        <v>2.5953033401655201</v>
      </c>
      <c r="T571" s="21">
        <f t="shared" si="202"/>
        <v>2.8755657096940768</v>
      </c>
      <c r="U571" s="21">
        <f t="shared" si="202"/>
        <v>3.03617233565963</v>
      </c>
      <c r="V571" s="21">
        <f t="shared" si="202"/>
        <v>3.2043297573767635</v>
      </c>
      <c r="W571" s="21">
        <f t="shared" si="202"/>
        <v>3.2745609704985816</v>
      </c>
      <c r="X571" s="21">
        <f t="shared" si="202"/>
        <v>3.3447921836203993</v>
      </c>
      <c r="Y571" s="21">
        <f t="shared" si="202"/>
        <v>3.4150233967422174</v>
      </c>
      <c r="Z571" s="21">
        <f t="shared" si="202"/>
        <v>3.4852546098640347</v>
      </c>
      <c r="AA571" s="21">
        <f t="shared" si="202"/>
        <v>3.5738883998565529</v>
      </c>
      <c r="AB571" s="21">
        <f t="shared" si="202"/>
        <v>3.4984120374733649</v>
      </c>
      <c r="AC571" s="21">
        <f t="shared" si="202"/>
        <v>3.4229356750901765</v>
      </c>
      <c r="AD571" s="21">
        <f t="shared" si="202"/>
        <v>3.3474593127069885</v>
      </c>
      <c r="AE571" s="21">
        <f t="shared" si="202"/>
        <v>3.2719829503238009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9.7926208595315811E-2</v>
      </c>
      <c r="D573" s="35">
        <f t="shared" ref="D573:AE573" si="204">+D417</f>
        <v>0.19585241719063162</v>
      </c>
      <c r="E573" s="35">
        <f t="shared" si="204"/>
        <v>0.29377862578594749</v>
      </c>
      <c r="F573" s="35">
        <f t="shared" si="204"/>
        <v>0.39170483438126324</v>
      </c>
      <c r="G573" s="35">
        <f t="shared" si="204"/>
        <v>0.48963104297657906</v>
      </c>
      <c r="H573" s="35">
        <f t="shared" si="204"/>
        <v>0.58755725157189476</v>
      </c>
      <c r="I573" s="35">
        <f t="shared" si="204"/>
        <v>0.68548346016721051</v>
      </c>
      <c r="J573" s="35">
        <f t="shared" si="204"/>
        <v>0.78340966876252638</v>
      </c>
      <c r="K573" s="35">
        <f t="shared" si="204"/>
        <v>0.88133587735784225</v>
      </c>
      <c r="L573" s="35">
        <f t="shared" si="204"/>
        <v>0.97926208595315789</v>
      </c>
      <c r="M573" s="35">
        <f t="shared" si="204"/>
        <v>1.0771882945484739</v>
      </c>
      <c r="N573" s="35">
        <f t="shared" si="204"/>
        <v>1.1751145031437895</v>
      </c>
      <c r="O573" s="35">
        <f t="shared" si="204"/>
        <v>1.4742538620512959</v>
      </c>
      <c r="P573" s="35">
        <f t="shared" si="204"/>
        <v>1.7545162315798524</v>
      </c>
      <c r="Q573" s="35">
        <f t="shared" si="204"/>
        <v>2.0347786011084086</v>
      </c>
      <c r="R573" s="35">
        <f t="shared" si="204"/>
        <v>2.3150409706369643</v>
      </c>
      <c r="S573" s="35">
        <f t="shared" si="204"/>
        <v>2.5953033401655201</v>
      </c>
      <c r="T573" s="35">
        <f t="shared" si="204"/>
        <v>2.8755657096940768</v>
      </c>
      <c r="U573" s="35">
        <f t="shared" si="204"/>
        <v>3.03617233565963</v>
      </c>
      <c r="V573" s="35">
        <f t="shared" si="204"/>
        <v>3.2043297573767635</v>
      </c>
      <c r="W573" s="35">
        <f t="shared" si="204"/>
        <v>3.2745609704985816</v>
      </c>
      <c r="X573" s="35">
        <f t="shared" si="204"/>
        <v>3.3447921836203993</v>
      </c>
      <c r="Y573" s="35">
        <f t="shared" si="204"/>
        <v>3.4150233967422174</v>
      </c>
      <c r="Z573" s="35">
        <f t="shared" si="204"/>
        <v>3.4852546098640347</v>
      </c>
      <c r="AA573" s="35">
        <f t="shared" si="204"/>
        <v>3.5738883998565529</v>
      </c>
      <c r="AB573" s="35">
        <f t="shared" si="204"/>
        <v>3.4984120374733649</v>
      </c>
      <c r="AC573" s="35">
        <f t="shared" si="204"/>
        <v>3.4229356750901765</v>
      </c>
      <c r="AD573" s="35">
        <f t="shared" si="204"/>
        <v>3.3474593127069885</v>
      </c>
      <c r="AE573" s="35">
        <f t="shared" si="204"/>
        <v>3.2719829503238009</v>
      </c>
    </row>
    <row r="574" spans="1:31" x14ac:dyDescent="0.2">
      <c r="A574" s="9" t="s">
        <v>718</v>
      </c>
      <c r="B574" s="4" t="s">
        <v>719</v>
      </c>
      <c r="C574" s="37">
        <f>+C423</f>
        <v>-8.1653901174354119E-3</v>
      </c>
      <c r="D574" s="37">
        <f t="shared" ref="D574:AE574" si="205">+D423</f>
        <v>-8.352619510054041E-3</v>
      </c>
      <c r="E574" s="37">
        <f t="shared" si="205"/>
        <v>-7.2780033707616808E-3</v>
      </c>
      <c r="F574" s="37">
        <f t="shared" si="205"/>
        <v>-5.3091640002956939E-3</v>
      </c>
      <c r="G574" s="37">
        <f t="shared" si="205"/>
        <v>-7.0150096343761055E-3</v>
      </c>
      <c r="H574" s="37">
        <f t="shared" si="205"/>
        <v>-7.6293483859787873E-3</v>
      </c>
      <c r="I574" s="37">
        <f t="shared" si="205"/>
        <v>-6.6547600436193313E-3</v>
      </c>
      <c r="J574" s="37">
        <f t="shared" si="205"/>
        <v>-6.3837593085911734E-2</v>
      </c>
      <c r="K574" s="37">
        <f t="shared" si="205"/>
        <v>-0.12439215036418731</v>
      </c>
      <c r="L574" s="37">
        <f t="shared" si="205"/>
        <v>-1.0984368976131155E-2</v>
      </c>
      <c r="M574" s="37">
        <f t="shared" si="205"/>
        <v>-4.7806435226459928E-2</v>
      </c>
      <c r="N574" s="37">
        <f t="shared" si="205"/>
        <v>-1.117377747017982E-2</v>
      </c>
      <c r="O574" s="37">
        <f t="shared" si="205"/>
        <v>-0.10392094255234675</v>
      </c>
      <c r="P574" s="37">
        <f t="shared" si="205"/>
        <v>-1.1434240282906703E-2</v>
      </c>
      <c r="Q574" s="37">
        <f t="shared" si="205"/>
        <v>-9.4145299408160313E-2</v>
      </c>
      <c r="R574" s="37">
        <f t="shared" si="205"/>
        <v>-0.20691562947626224</v>
      </c>
      <c r="S574" s="37">
        <f t="shared" si="205"/>
        <v>-21.475932458664452</v>
      </c>
      <c r="T574" s="37">
        <f t="shared" si="205"/>
        <v>-12.689645024121695</v>
      </c>
      <c r="U574" s="37">
        <f t="shared" si="205"/>
        <v>-2.0679009195896478</v>
      </c>
      <c r="V574" s="37">
        <f t="shared" si="205"/>
        <v>-4.5216544312974255E-2</v>
      </c>
      <c r="W574" s="37">
        <f t="shared" si="205"/>
        <v>-2.1426973559058511</v>
      </c>
      <c r="X574" s="37">
        <f t="shared" si="205"/>
        <v>-1.7902206871183592</v>
      </c>
      <c r="Y574" s="37">
        <f t="shared" si="205"/>
        <v>-0.58469320899444788</v>
      </c>
      <c r="Z574" s="37">
        <f t="shared" si="205"/>
        <v>-0.93685365736834947</v>
      </c>
      <c r="AA574" s="37">
        <f t="shared" si="205"/>
        <v>-4.734969059334313</v>
      </c>
      <c r="AB574" s="37">
        <f t="shared" si="205"/>
        <v>-0.60030152023324235</v>
      </c>
      <c r="AC574" s="37">
        <f t="shared" si="205"/>
        <v>-2.6494572486898327</v>
      </c>
      <c r="AD574" s="37">
        <f t="shared" si="205"/>
        <v>-0.12626466139319553</v>
      </c>
      <c r="AE574" s="37">
        <f t="shared" si="205"/>
        <v>-0.34225178732935368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473.14525982198506</v>
      </c>
      <c r="D576" s="28">
        <f t="shared" ref="D576:AE576" si="207">+D577+D578+D579+D580+D581</f>
        <v>501.47960429863247</v>
      </c>
      <c r="E576" s="28">
        <f t="shared" si="207"/>
        <v>578.24193121254734</v>
      </c>
      <c r="F576" s="28">
        <f t="shared" si="207"/>
        <v>646.09659279105108</v>
      </c>
      <c r="G576" s="28">
        <f t="shared" si="207"/>
        <v>714.52060941290335</v>
      </c>
      <c r="H576" s="28">
        <f t="shared" si="207"/>
        <v>769.22115855673007</v>
      </c>
      <c r="I576" s="28">
        <f t="shared" si="207"/>
        <v>824.11072673840374</v>
      </c>
      <c r="J576" s="28">
        <f t="shared" si="207"/>
        <v>930.93081606569581</v>
      </c>
      <c r="K576" s="28">
        <f t="shared" si="207"/>
        <v>1044.8756269840239</v>
      </c>
      <c r="L576" s="28">
        <f t="shared" si="207"/>
        <v>1138.534923772294</v>
      </c>
      <c r="M576" s="28">
        <f t="shared" si="207"/>
        <v>1227.9189559405083</v>
      </c>
      <c r="N576" s="28">
        <f t="shared" si="207"/>
        <v>1676.7258247839404</v>
      </c>
      <c r="O576" s="28">
        <f t="shared" si="207"/>
        <v>1948.6826123035837</v>
      </c>
      <c r="P576" s="28">
        <f t="shared" si="207"/>
        <v>2032.0050001181207</v>
      </c>
      <c r="Q576" s="28">
        <f t="shared" si="207"/>
        <v>2136.42714592527</v>
      </c>
      <c r="R576" s="28">
        <f t="shared" si="207"/>
        <v>2291.1846163173809</v>
      </c>
      <c r="S576" s="28">
        <f t="shared" si="207"/>
        <v>2489.02858087614</v>
      </c>
      <c r="T576" s="28">
        <f t="shared" si="207"/>
        <v>2287.2680188790364</v>
      </c>
      <c r="U576" s="28">
        <f t="shared" si="207"/>
        <v>2020.6900132852579</v>
      </c>
      <c r="V576" s="28">
        <f t="shared" si="207"/>
        <v>1758.5139652777948</v>
      </c>
      <c r="W576" s="28">
        <f t="shared" si="207"/>
        <v>1854.5369203733619</v>
      </c>
      <c r="X576" s="28">
        <f t="shared" si="207"/>
        <v>1941.6502226233301</v>
      </c>
      <c r="Y576" s="28">
        <f t="shared" si="207"/>
        <v>1979.4604021162847</v>
      </c>
      <c r="Z576" s="28">
        <f t="shared" si="207"/>
        <v>2152.0467884790223</v>
      </c>
      <c r="AA576" s="28">
        <f t="shared" si="207"/>
        <v>2157.3411148658083</v>
      </c>
      <c r="AB576" s="28">
        <f t="shared" si="207"/>
        <v>2512.9372882730645</v>
      </c>
      <c r="AC576" s="28">
        <f t="shared" si="207"/>
        <v>2658.0576010839977</v>
      </c>
      <c r="AD576" s="28">
        <f t="shared" si="207"/>
        <v>2852.1074303410078</v>
      </c>
      <c r="AE576" s="28">
        <f t="shared" si="207"/>
        <v>3060.791579847406</v>
      </c>
    </row>
    <row r="577" spans="1:31" x14ac:dyDescent="0.2">
      <c r="A577" s="9" t="s">
        <v>723</v>
      </c>
      <c r="B577" s="4" t="s">
        <v>724</v>
      </c>
      <c r="C577" s="37">
        <f>+C426</f>
        <v>381.90056453145718</v>
      </c>
      <c r="D577" s="37">
        <f t="shared" ref="D577:AE577" si="208">+D426</f>
        <v>393.30828162956669</v>
      </c>
      <c r="E577" s="37">
        <f t="shared" si="208"/>
        <v>453.28247228100929</v>
      </c>
      <c r="F577" s="37">
        <f t="shared" si="208"/>
        <v>516.70531175044721</v>
      </c>
      <c r="G577" s="37">
        <f t="shared" si="208"/>
        <v>579.5416044877104</v>
      </c>
      <c r="H577" s="37">
        <f t="shared" si="208"/>
        <v>642.13939554809167</v>
      </c>
      <c r="I577" s="37">
        <f t="shared" si="208"/>
        <v>706.4133639749158</v>
      </c>
      <c r="J577" s="37">
        <f t="shared" si="208"/>
        <v>802.98931705085533</v>
      </c>
      <c r="K577" s="37">
        <f t="shared" si="208"/>
        <v>907.26774751265884</v>
      </c>
      <c r="L577" s="37">
        <f t="shared" si="208"/>
        <v>1009.9430760657906</v>
      </c>
      <c r="M577" s="37">
        <f t="shared" si="208"/>
        <v>1107.471836100962</v>
      </c>
      <c r="N577" s="37">
        <f t="shared" si="208"/>
        <v>1204.1053255579559</v>
      </c>
      <c r="O577" s="37">
        <f t="shared" si="208"/>
        <v>1302.508203332427</v>
      </c>
      <c r="P577" s="37">
        <f t="shared" si="208"/>
        <v>1393.4100837564797</v>
      </c>
      <c r="Q577" s="37">
        <f t="shared" si="208"/>
        <v>1490.8404972977489</v>
      </c>
      <c r="R577" s="37">
        <f t="shared" si="208"/>
        <v>1592.3762989250013</v>
      </c>
      <c r="S577" s="37">
        <f t="shared" si="208"/>
        <v>1698.8216890889998</v>
      </c>
      <c r="T577" s="37">
        <f t="shared" si="208"/>
        <v>1474.5842415783602</v>
      </c>
      <c r="U577" s="37">
        <f t="shared" si="208"/>
        <v>1253.1678492250112</v>
      </c>
      <c r="V577" s="37">
        <f t="shared" si="208"/>
        <v>1021.1003642247929</v>
      </c>
      <c r="W577" s="37">
        <f t="shared" si="208"/>
        <v>1018.6856784670568</v>
      </c>
      <c r="X577" s="37">
        <f t="shared" si="208"/>
        <v>1085.0028582885091</v>
      </c>
      <c r="Y577" s="37">
        <f t="shared" si="208"/>
        <v>1128.8884939823668</v>
      </c>
      <c r="Z577" s="37">
        <f t="shared" si="208"/>
        <v>1229.2697712362931</v>
      </c>
      <c r="AA577" s="37">
        <f t="shared" si="208"/>
        <v>1149.8276012152292</v>
      </c>
      <c r="AB577" s="37">
        <f t="shared" si="208"/>
        <v>1401.4754736084392</v>
      </c>
      <c r="AC577" s="37">
        <f t="shared" si="208"/>
        <v>1491.7936559337381</v>
      </c>
      <c r="AD577" s="37">
        <f t="shared" si="208"/>
        <v>1742.7858034821411</v>
      </c>
      <c r="AE577" s="37">
        <f t="shared" si="208"/>
        <v>1965.9042580157145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17.045999999999999</v>
      </c>
      <c r="D578" s="35">
        <f t="shared" si="209"/>
        <v>17.045999999999999</v>
      </c>
      <c r="E578" s="35">
        <f t="shared" si="209"/>
        <v>17.045999999999999</v>
      </c>
      <c r="F578" s="35">
        <f t="shared" si="209"/>
        <v>17.045999999999999</v>
      </c>
      <c r="G578" s="35">
        <f t="shared" si="209"/>
        <v>17.045999999999999</v>
      </c>
      <c r="H578" s="35">
        <f t="shared" si="209"/>
        <v>17.045999999999999</v>
      </c>
      <c r="I578" s="35">
        <f t="shared" si="209"/>
        <v>17.045999999999999</v>
      </c>
      <c r="J578" s="35">
        <f t="shared" si="209"/>
        <v>19.3188</v>
      </c>
      <c r="K578" s="35">
        <f t="shared" si="209"/>
        <v>19.3188</v>
      </c>
      <c r="L578" s="35">
        <f t="shared" si="209"/>
        <v>19.3188</v>
      </c>
      <c r="M578" s="35">
        <f t="shared" si="209"/>
        <v>20.360500000000002</v>
      </c>
      <c r="N578" s="35">
        <f t="shared" si="209"/>
        <v>20.360500000000002</v>
      </c>
      <c r="O578" s="35">
        <f t="shared" si="209"/>
        <v>20.637023999999997</v>
      </c>
      <c r="P578" s="35">
        <f t="shared" si="209"/>
        <v>20.637023999999997</v>
      </c>
      <c r="Q578" s="35">
        <f t="shared" si="209"/>
        <v>20.637023999999997</v>
      </c>
      <c r="R578" s="35">
        <f t="shared" si="209"/>
        <v>19.595323999999998</v>
      </c>
      <c r="S578" s="35">
        <f t="shared" ref="D578:AE579" si="210">+S430</f>
        <v>20.175527982599995</v>
      </c>
      <c r="T578" s="35">
        <f t="shared" si="210"/>
        <v>20.175527982599995</v>
      </c>
      <c r="U578" s="35">
        <f t="shared" si="210"/>
        <v>20.175527982599998</v>
      </c>
      <c r="V578" s="35">
        <f t="shared" si="210"/>
        <v>20.175527982599995</v>
      </c>
      <c r="W578" s="35">
        <f t="shared" si="210"/>
        <v>25.367360782600002</v>
      </c>
      <c r="X578" s="35">
        <f t="shared" si="210"/>
        <v>25.286108182600003</v>
      </c>
      <c r="Y578" s="35">
        <f t="shared" si="210"/>
        <v>16.908567382599998</v>
      </c>
      <c r="Z578" s="35">
        <f t="shared" si="210"/>
        <v>30.462599582600003</v>
      </c>
      <c r="AA578" s="35">
        <f t="shared" si="210"/>
        <v>23.644656036600004</v>
      </c>
      <c r="AB578" s="35">
        <f t="shared" si="210"/>
        <v>26.779497068000005</v>
      </c>
      <c r="AC578" s="35">
        <f t="shared" si="210"/>
        <v>27.621232335999956</v>
      </c>
      <c r="AD578" s="35">
        <f t="shared" si="210"/>
        <v>28.00798524199999</v>
      </c>
      <c r="AE578" s="35">
        <f t="shared" si="210"/>
        <v>31.698722659999994</v>
      </c>
    </row>
    <row r="579" spans="1:31" x14ac:dyDescent="0.2">
      <c r="A579" s="9" t="s">
        <v>730</v>
      </c>
      <c r="B579" s="4" t="s">
        <v>731</v>
      </c>
      <c r="C579" s="35">
        <f t="shared" si="209"/>
        <v>0.25526617228388188</v>
      </c>
      <c r="D579" s="35">
        <f t="shared" si="210"/>
        <v>0.26295746580150126</v>
      </c>
      <c r="E579" s="35">
        <f t="shared" si="210"/>
        <v>0.27906423012108506</v>
      </c>
      <c r="F579" s="35">
        <f t="shared" si="210"/>
        <v>0.28535316116691167</v>
      </c>
      <c r="G579" s="35">
        <f t="shared" si="210"/>
        <v>0.28968255662284859</v>
      </c>
      <c r="H579" s="35">
        <f t="shared" si="210"/>
        <v>0.29897442241384814</v>
      </c>
      <c r="I579" s="35">
        <f t="shared" si="210"/>
        <v>0.35653306481526764</v>
      </c>
      <c r="J579" s="35">
        <f t="shared" si="210"/>
        <v>0.37138982427313505</v>
      </c>
      <c r="K579" s="35">
        <f t="shared" si="210"/>
        <v>0.38296657070709272</v>
      </c>
      <c r="L579" s="35">
        <f t="shared" si="210"/>
        <v>0.38907681784816855</v>
      </c>
      <c r="M579" s="35">
        <f t="shared" si="210"/>
        <v>0.4037669995436528</v>
      </c>
      <c r="N579" s="35">
        <f t="shared" si="210"/>
        <v>0.41843696288293675</v>
      </c>
      <c r="O579" s="35">
        <f t="shared" si="210"/>
        <v>0.42298093723463187</v>
      </c>
      <c r="P579" s="35">
        <f t="shared" si="210"/>
        <v>0.4412782929886887</v>
      </c>
      <c r="Q579" s="35">
        <f t="shared" si="210"/>
        <v>0.47502165050129597</v>
      </c>
      <c r="R579" s="35">
        <f t="shared" si="210"/>
        <v>0.51251551556156172</v>
      </c>
      <c r="S579" s="35">
        <f t="shared" si="210"/>
        <v>0.5434207651371904</v>
      </c>
      <c r="T579" s="35">
        <f t="shared" si="210"/>
        <v>0.57580862173916758</v>
      </c>
      <c r="U579" s="35">
        <f t="shared" si="210"/>
        <v>0.60277019981685487</v>
      </c>
      <c r="V579" s="35">
        <f t="shared" si="210"/>
        <v>0.64941454792410136</v>
      </c>
      <c r="W579" s="35">
        <f t="shared" si="210"/>
        <v>0.70135484542329185</v>
      </c>
      <c r="X579" s="35">
        <f t="shared" si="210"/>
        <v>0.76661479827206636</v>
      </c>
      <c r="Y579" s="35">
        <f t="shared" si="210"/>
        <v>0.82954587027344284</v>
      </c>
      <c r="Z579" s="35">
        <f t="shared" si="210"/>
        <v>0.85743327811892633</v>
      </c>
      <c r="AA579" s="35">
        <f t="shared" si="210"/>
        <v>0.92917348768224084</v>
      </c>
      <c r="AB579" s="35">
        <f t="shared" si="210"/>
        <v>1.0487747667133323</v>
      </c>
      <c r="AC579" s="35">
        <f t="shared" si="210"/>
        <v>0.58050918830844733</v>
      </c>
      <c r="AD579" s="35">
        <f t="shared" si="210"/>
        <v>0.76665606223448868</v>
      </c>
      <c r="AE579" s="35">
        <f t="shared" si="210"/>
        <v>0.92056436754973459</v>
      </c>
    </row>
    <row r="580" spans="1:31" x14ac:dyDescent="0.2">
      <c r="A580" s="9" t="s">
        <v>736</v>
      </c>
      <c r="B580" s="4" t="s">
        <v>737</v>
      </c>
      <c r="C580" s="35">
        <f>+C434</f>
        <v>73.943429118243984</v>
      </c>
      <c r="D580" s="35">
        <f t="shared" ref="D580:AE580" si="211">+D434</f>
        <v>90.862365203264289</v>
      </c>
      <c r="E580" s="35">
        <f t="shared" si="211"/>
        <v>107.63439470141701</v>
      </c>
      <c r="F580" s="35">
        <f t="shared" si="211"/>
        <v>112.05992787943693</v>
      </c>
      <c r="G580" s="35">
        <f t="shared" si="211"/>
        <v>117.64332236857001</v>
      </c>
      <c r="H580" s="35">
        <f t="shared" si="211"/>
        <v>109.73678858622448</v>
      </c>
      <c r="I580" s="35">
        <f t="shared" si="211"/>
        <v>100.29482969867267</v>
      </c>
      <c r="J580" s="35">
        <f t="shared" si="211"/>
        <v>108.25130919056738</v>
      </c>
      <c r="K580" s="35">
        <f t="shared" si="211"/>
        <v>117.9061129006579</v>
      </c>
      <c r="L580" s="35">
        <f t="shared" si="211"/>
        <v>108.8839708886551</v>
      </c>
      <c r="M580" s="35">
        <f t="shared" si="211"/>
        <v>99.682852840002596</v>
      </c>
      <c r="N580" s="35">
        <f t="shared" si="211"/>
        <v>451.84156226310176</v>
      </c>
      <c r="O580" s="35">
        <f t="shared" si="211"/>
        <v>625.11440403392203</v>
      </c>
      <c r="P580" s="35">
        <f t="shared" si="211"/>
        <v>617.51661406865219</v>
      </c>
      <c r="Q580" s="35">
        <f t="shared" si="211"/>
        <v>624.47460297701991</v>
      </c>
      <c r="R580" s="35">
        <f t="shared" si="211"/>
        <v>678.70047787681824</v>
      </c>
      <c r="S580" s="35">
        <f t="shared" si="211"/>
        <v>769.48794303940315</v>
      </c>
      <c r="T580" s="35">
        <f t="shared" si="211"/>
        <v>791.9324406963367</v>
      </c>
      <c r="U580" s="35">
        <f t="shared" si="211"/>
        <v>746.74386587782976</v>
      </c>
      <c r="V580" s="35">
        <f t="shared" si="211"/>
        <v>716.58865852247789</v>
      </c>
      <c r="W580" s="35">
        <f t="shared" si="211"/>
        <v>809.78252627828169</v>
      </c>
      <c r="X580" s="35">
        <f t="shared" si="211"/>
        <v>830.59464135394899</v>
      </c>
      <c r="Y580" s="35">
        <f t="shared" si="211"/>
        <v>832.83379488104447</v>
      </c>
      <c r="Z580" s="35">
        <f t="shared" si="211"/>
        <v>891.45698438201032</v>
      </c>
      <c r="AA580" s="35">
        <f t="shared" si="211"/>
        <v>982.93968412629704</v>
      </c>
      <c r="AB580" s="35">
        <f t="shared" si="211"/>
        <v>1083.6335428299121</v>
      </c>
      <c r="AC580" s="35">
        <f t="shared" si="211"/>
        <v>1138.062203625951</v>
      </c>
      <c r="AD580" s="35">
        <f t="shared" si="211"/>
        <v>1080.5469855546323</v>
      </c>
      <c r="AE580" s="35">
        <f t="shared" si="211"/>
        <v>1062.2680348041417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8005.1470060177753</v>
      </c>
      <c r="D599" s="28">
        <f t="shared" si="218"/>
        <v>8304.6715013997273</v>
      </c>
      <c r="E599" s="28">
        <f t="shared" si="218"/>
        <v>9381.0911992568872</v>
      </c>
      <c r="F599" s="28">
        <f t="shared" si="218"/>
        <v>10093.934151733029</v>
      </c>
      <c r="G599" s="28">
        <f t="shared" si="218"/>
        <v>10707.789799398901</v>
      </c>
      <c r="H599" s="28">
        <f t="shared" si="218"/>
        <v>11709.797905900274</v>
      </c>
      <c r="I599" s="28">
        <f t="shared" si="218"/>
        <v>12156.393399348459</v>
      </c>
      <c r="J599" s="28">
        <f t="shared" si="218"/>
        <v>14489.96706109242</v>
      </c>
      <c r="K599" s="28">
        <f t="shared" si="218"/>
        <v>13743.334461873423</v>
      </c>
      <c r="L599" s="28">
        <f t="shared" si="218"/>
        <v>13942.781042052604</v>
      </c>
      <c r="M599" s="28">
        <f t="shared" si="218"/>
        <v>14332.827516092695</v>
      </c>
      <c r="N599" s="28">
        <f t="shared" si="218"/>
        <v>14971.673625317844</v>
      </c>
      <c r="O599" s="28">
        <f t="shared" si="218"/>
        <v>14683.949432484678</v>
      </c>
      <c r="P599" s="28">
        <f t="shared" si="218"/>
        <v>15084.804094614312</v>
      </c>
      <c r="Q599" s="28">
        <f t="shared" si="218"/>
        <v>15485.285219859816</v>
      </c>
      <c r="R599" s="28">
        <f t="shared" si="218"/>
        <v>15725.64109738632</v>
      </c>
      <c r="S599" s="28">
        <f t="shared" si="218"/>
        <v>15830.848094357427</v>
      </c>
      <c r="T599" s="28">
        <f t="shared" si="218"/>
        <v>17637.89083073099</v>
      </c>
      <c r="U599" s="28">
        <f t="shared" si="218"/>
        <v>17106.540724955335</v>
      </c>
      <c r="V599" s="28">
        <f t="shared" si="218"/>
        <v>16544.124366419841</v>
      </c>
      <c r="W599" s="28">
        <f t="shared" si="218"/>
        <v>17000.507158463661</v>
      </c>
      <c r="X599" s="28">
        <f t="shared" si="218"/>
        <v>17680.807974872361</v>
      </c>
      <c r="Y599" s="28">
        <f t="shared" si="218"/>
        <v>18621.38077914761</v>
      </c>
      <c r="Z599" s="28">
        <f t="shared" si="218"/>
        <v>18591.197464859964</v>
      </c>
      <c r="AA599" s="28">
        <f t="shared" si="218"/>
        <v>19119.658536686158</v>
      </c>
      <c r="AB599" s="28">
        <f t="shared" si="218"/>
        <v>20178.615527613132</v>
      </c>
      <c r="AC599" s="28">
        <f t="shared" si="218"/>
        <v>21231.638209492081</v>
      </c>
      <c r="AD599" s="28">
        <f t="shared" si="218"/>
        <v>23070.715275859329</v>
      </c>
      <c r="AE599" s="28">
        <f t="shared" si="218"/>
        <v>22259.468364745935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6360.1938102496397</v>
      </c>
      <c r="D600" s="28">
        <f t="shared" si="219"/>
        <v>6485.3955026096864</v>
      </c>
      <c r="E600" s="28">
        <f t="shared" si="219"/>
        <v>7447.8468471906453</v>
      </c>
      <c r="F600" s="28">
        <f t="shared" si="219"/>
        <v>8146.8372230403384</v>
      </c>
      <c r="G600" s="28">
        <f t="shared" si="219"/>
        <v>8563.74182051975</v>
      </c>
      <c r="H600" s="28">
        <f t="shared" si="219"/>
        <v>9525.070203861691</v>
      </c>
      <c r="I600" s="28">
        <f t="shared" si="219"/>
        <v>9870.9713432770532</v>
      </c>
      <c r="J600" s="28">
        <f t="shared" si="219"/>
        <v>12000.792610801025</v>
      </c>
      <c r="K600" s="28">
        <f t="shared" si="219"/>
        <v>11058.525284656</v>
      </c>
      <c r="L600" s="28">
        <f t="shared" si="219"/>
        <v>11180.468230771659</v>
      </c>
      <c r="M600" s="28">
        <f t="shared" si="219"/>
        <v>11429.502754840603</v>
      </c>
      <c r="N600" s="28">
        <f t="shared" si="219"/>
        <v>11648.518790612148</v>
      </c>
      <c r="O600" s="28">
        <f t="shared" si="219"/>
        <v>11153.771960108474</v>
      </c>
      <c r="P600" s="28">
        <f t="shared" si="219"/>
        <v>11347.960859604955</v>
      </c>
      <c r="Q600" s="28">
        <f t="shared" si="219"/>
        <v>11559.523715600357</v>
      </c>
      <c r="R600" s="28">
        <f t="shared" si="219"/>
        <v>11485.440026729502</v>
      </c>
      <c r="S600" s="28">
        <f t="shared" si="219"/>
        <v>11214.599257297907</v>
      </c>
      <c r="T600" s="28">
        <f t="shared" si="219"/>
        <v>13071.991405683768</v>
      </c>
      <c r="U600" s="28">
        <f t="shared" si="219"/>
        <v>12947.345218362638</v>
      </c>
      <c r="V600" s="28">
        <f t="shared" si="219"/>
        <v>12434.734702915253</v>
      </c>
      <c r="W600" s="28">
        <f t="shared" si="219"/>
        <v>12811.218040959109</v>
      </c>
      <c r="X600" s="28">
        <f t="shared" si="219"/>
        <v>13381.660882591957</v>
      </c>
      <c r="Y600" s="28">
        <f t="shared" si="219"/>
        <v>14214.377225233458</v>
      </c>
      <c r="Z600" s="28">
        <f t="shared" si="219"/>
        <v>13979.961428726016</v>
      </c>
      <c r="AA600" s="28">
        <f t="shared" si="219"/>
        <v>14121.445195283877</v>
      </c>
      <c r="AB600" s="28">
        <f t="shared" si="219"/>
        <v>15380.974555246496</v>
      </c>
      <c r="AC600" s="28">
        <f t="shared" si="219"/>
        <v>15800.184501180433</v>
      </c>
      <c r="AD600" s="28">
        <f t="shared" si="219"/>
        <v>16705.514205799809</v>
      </c>
      <c r="AE600" s="28">
        <f t="shared" si="219"/>
        <v>16349.223313884035</v>
      </c>
    </row>
    <row r="601" spans="1:31" x14ac:dyDescent="0.2">
      <c r="A601" s="8" t="s">
        <v>23</v>
      </c>
      <c r="B601" s="4" t="s">
        <v>24</v>
      </c>
      <c r="C601" s="90">
        <f>+C457</f>
        <v>6360.1938102496397</v>
      </c>
      <c r="D601" s="90">
        <f t="shared" ref="D601:AE601" si="220">+D457</f>
        <v>6485.3955026096864</v>
      </c>
      <c r="E601" s="90">
        <f t="shared" si="220"/>
        <v>7447.8468471906453</v>
      </c>
      <c r="F601" s="90">
        <f t="shared" si="220"/>
        <v>8146.8372230403384</v>
      </c>
      <c r="G601" s="90">
        <f t="shared" si="220"/>
        <v>8563.74182051975</v>
      </c>
      <c r="H601" s="90">
        <f t="shared" si="220"/>
        <v>9525.070203861691</v>
      </c>
      <c r="I601" s="90">
        <f t="shared" si="220"/>
        <v>9870.9713432770532</v>
      </c>
      <c r="J601" s="90">
        <f t="shared" si="220"/>
        <v>12000.792610801025</v>
      </c>
      <c r="K601" s="90">
        <f t="shared" si="220"/>
        <v>11058.525284656</v>
      </c>
      <c r="L601" s="90">
        <f t="shared" si="220"/>
        <v>11180.468230771659</v>
      </c>
      <c r="M601" s="90">
        <f t="shared" si="220"/>
        <v>11429.502754840603</v>
      </c>
      <c r="N601" s="90">
        <f t="shared" si="220"/>
        <v>11648.518790612148</v>
      </c>
      <c r="O601" s="90">
        <f t="shared" si="220"/>
        <v>11153.771960108474</v>
      </c>
      <c r="P601" s="90">
        <f t="shared" si="220"/>
        <v>11347.960859604955</v>
      </c>
      <c r="Q601" s="90">
        <f t="shared" si="220"/>
        <v>11559.523715600357</v>
      </c>
      <c r="R601" s="90">
        <f t="shared" si="220"/>
        <v>11485.440026729502</v>
      </c>
      <c r="S601" s="90">
        <f t="shared" si="220"/>
        <v>11214.599257297907</v>
      </c>
      <c r="T601" s="90">
        <f t="shared" si="220"/>
        <v>12985.516444527166</v>
      </c>
      <c r="U601" s="90">
        <f t="shared" si="220"/>
        <v>12911.187569697124</v>
      </c>
      <c r="V601" s="90">
        <f t="shared" si="220"/>
        <v>12381.444068524786</v>
      </c>
      <c r="W601" s="90">
        <f t="shared" si="220"/>
        <v>12683.886910157522</v>
      </c>
      <c r="X601" s="90">
        <f t="shared" si="220"/>
        <v>13243.075917504533</v>
      </c>
      <c r="Y601" s="90">
        <f t="shared" si="220"/>
        <v>14084.727888090625</v>
      </c>
      <c r="Z601" s="90">
        <f t="shared" si="220"/>
        <v>13839.95236443393</v>
      </c>
      <c r="AA601" s="90">
        <f t="shared" si="220"/>
        <v>14007.415474997837</v>
      </c>
      <c r="AB601" s="90">
        <f t="shared" si="220"/>
        <v>15252.139712639895</v>
      </c>
      <c r="AC601" s="90">
        <f t="shared" si="220"/>
        <v>15652.855821621821</v>
      </c>
      <c r="AD601" s="90">
        <f t="shared" si="220"/>
        <v>16572.667255786197</v>
      </c>
      <c r="AE601" s="90">
        <f t="shared" si="220"/>
        <v>16220.23063803593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86.474961156601367</v>
      </c>
      <c r="U602" s="90">
        <f t="shared" si="221"/>
        <v>36.157648665513349</v>
      </c>
      <c r="V602" s="90">
        <f t="shared" si="221"/>
        <v>53.290634390466785</v>
      </c>
      <c r="W602" s="90">
        <f t="shared" si="221"/>
        <v>127.33113080158692</v>
      </c>
      <c r="X602" s="90">
        <f t="shared" si="221"/>
        <v>138.5849650874236</v>
      </c>
      <c r="Y602" s="90">
        <f t="shared" si="221"/>
        <v>129.64933714283239</v>
      </c>
      <c r="Z602" s="90">
        <f t="shared" si="221"/>
        <v>140.00906429208638</v>
      </c>
      <c r="AA602" s="90">
        <f t="shared" si="221"/>
        <v>114.02972028603958</v>
      </c>
      <c r="AB602" s="90">
        <f t="shared" si="221"/>
        <v>128.83484260660018</v>
      </c>
      <c r="AC602" s="90">
        <f t="shared" si="221"/>
        <v>147.32867955861224</v>
      </c>
      <c r="AD602" s="90">
        <f t="shared" si="221"/>
        <v>132.84695001361078</v>
      </c>
      <c r="AE602" s="90">
        <f t="shared" si="221"/>
        <v>128.99267584810562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275.39302248093838</v>
      </c>
      <c r="D604" s="28">
        <f t="shared" si="223"/>
        <v>315.46448547574988</v>
      </c>
      <c r="E604" s="28">
        <f t="shared" si="223"/>
        <v>341.88858497830057</v>
      </c>
      <c r="F604" s="28">
        <f t="shared" si="223"/>
        <v>351.56755842737539</v>
      </c>
      <c r="G604" s="28">
        <f t="shared" si="223"/>
        <v>376.71273996066321</v>
      </c>
      <c r="H604" s="28">
        <f t="shared" si="223"/>
        <v>414.11239130901151</v>
      </c>
      <c r="I604" s="28">
        <f t="shared" si="223"/>
        <v>410.27521231043465</v>
      </c>
      <c r="J604" s="28">
        <f t="shared" si="223"/>
        <v>442.64594804941044</v>
      </c>
      <c r="K604" s="28">
        <f t="shared" si="223"/>
        <v>502.72000430149859</v>
      </c>
      <c r="L604" s="28">
        <f t="shared" si="223"/>
        <v>437.09604848925096</v>
      </c>
      <c r="M604" s="28">
        <f t="shared" si="223"/>
        <v>473.95405813823021</v>
      </c>
      <c r="N604" s="28">
        <f t="shared" si="223"/>
        <v>488.272243512356</v>
      </c>
      <c r="O604" s="28">
        <f t="shared" si="223"/>
        <v>509.60021817363679</v>
      </c>
      <c r="P604" s="28">
        <f t="shared" si="223"/>
        <v>532.81237798319671</v>
      </c>
      <c r="Q604" s="28">
        <f t="shared" si="223"/>
        <v>571.67292273046689</v>
      </c>
      <c r="R604" s="28">
        <f t="shared" si="223"/>
        <v>610.09952567299956</v>
      </c>
      <c r="S604" s="28">
        <f t="shared" si="223"/>
        <v>633.217323199014</v>
      </c>
      <c r="T604" s="28">
        <f t="shared" si="223"/>
        <v>717.83536477943812</v>
      </c>
      <c r="U604" s="28">
        <f t="shared" si="223"/>
        <v>758.07047758699844</v>
      </c>
      <c r="V604" s="28">
        <f t="shared" si="223"/>
        <v>752.50358608284057</v>
      </c>
      <c r="W604" s="28">
        <f t="shared" si="223"/>
        <v>796.08025754781534</v>
      </c>
      <c r="X604" s="28">
        <f t="shared" si="223"/>
        <v>873.08906033743369</v>
      </c>
      <c r="Y604" s="28">
        <f t="shared" si="223"/>
        <v>951.06217157113542</v>
      </c>
      <c r="Z604" s="28">
        <f t="shared" si="223"/>
        <v>1020.4579424941298</v>
      </c>
      <c r="AA604" s="28">
        <f t="shared" si="223"/>
        <v>1085.0303989849765</v>
      </c>
      <c r="AB604" s="28">
        <f t="shared" si="223"/>
        <v>887.28147650772996</v>
      </c>
      <c r="AC604" s="28">
        <f t="shared" si="223"/>
        <v>1330.0345328929118</v>
      </c>
      <c r="AD604" s="28">
        <f t="shared" si="223"/>
        <v>1380.7624734215483</v>
      </c>
      <c r="AE604" s="28">
        <f t="shared" si="223"/>
        <v>1387.1526794085637</v>
      </c>
    </row>
    <row r="605" spans="1:31" x14ac:dyDescent="0.2">
      <c r="A605" s="9" t="s">
        <v>250</v>
      </c>
      <c r="B605" s="4" t="s">
        <v>251</v>
      </c>
      <c r="C605" s="90">
        <f>+C472</f>
        <v>248.00734133417362</v>
      </c>
      <c r="D605" s="90">
        <f t="shared" ref="D605:AE605" si="224">+D472</f>
        <v>287.64668679068683</v>
      </c>
      <c r="E605" s="90">
        <f t="shared" si="224"/>
        <v>313.35770272040247</v>
      </c>
      <c r="F605" s="90">
        <f t="shared" si="224"/>
        <v>325.28037931832847</v>
      </c>
      <c r="G605" s="90">
        <f t="shared" si="224"/>
        <v>344.73583309163064</v>
      </c>
      <c r="H605" s="90">
        <f t="shared" si="224"/>
        <v>375.05632385047119</v>
      </c>
      <c r="I605" s="90">
        <f t="shared" si="224"/>
        <v>366.77112649928586</v>
      </c>
      <c r="J605" s="90">
        <f t="shared" si="224"/>
        <v>383.07282327496932</v>
      </c>
      <c r="K605" s="90">
        <f t="shared" si="224"/>
        <v>441.91665437543156</v>
      </c>
      <c r="L605" s="90">
        <f t="shared" si="224"/>
        <v>369.03978814383987</v>
      </c>
      <c r="M605" s="90">
        <f t="shared" si="224"/>
        <v>383.47728145015594</v>
      </c>
      <c r="N605" s="90">
        <f t="shared" si="224"/>
        <v>384.00087793830249</v>
      </c>
      <c r="O605" s="90">
        <f t="shared" si="224"/>
        <v>398.6584387204374</v>
      </c>
      <c r="P605" s="90">
        <f t="shared" si="224"/>
        <v>401.14629381462521</v>
      </c>
      <c r="Q605" s="90">
        <f t="shared" si="224"/>
        <v>422.02687198878812</v>
      </c>
      <c r="R605" s="90">
        <f t="shared" si="224"/>
        <v>437.45281084221051</v>
      </c>
      <c r="S605" s="90">
        <f t="shared" si="224"/>
        <v>427.98512578702184</v>
      </c>
      <c r="T605" s="90">
        <f t="shared" si="224"/>
        <v>470.06981217748216</v>
      </c>
      <c r="U605" s="90">
        <f t="shared" si="224"/>
        <v>453.28226019996038</v>
      </c>
      <c r="V605" s="90">
        <f t="shared" si="224"/>
        <v>399.41301519759406</v>
      </c>
      <c r="W605" s="90">
        <f t="shared" si="224"/>
        <v>383.02100102237762</v>
      </c>
      <c r="X605" s="90">
        <f t="shared" si="224"/>
        <v>385.72899808860234</v>
      </c>
      <c r="Y605" s="90">
        <f t="shared" si="224"/>
        <v>385.50187438103558</v>
      </c>
      <c r="Z605" s="90">
        <f t="shared" si="224"/>
        <v>390.35242057453172</v>
      </c>
      <c r="AA605" s="90">
        <f t="shared" si="224"/>
        <v>374.57069247673053</v>
      </c>
      <c r="AB605" s="90">
        <f t="shared" si="224"/>
        <v>116.35638409687455</v>
      </c>
      <c r="AC605" s="90">
        <f t="shared" si="224"/>
        <v>471.73201221537931</v>
      </c>
      <c r="AD605" s="90">
        <f t="shared" si="224"/>
        <v>399.46578262218424</v>
      </c>
      <c r="AE605" s="90">
        <f t="shared" si="224"/>
        <v>298.68952464971471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5.3365556506078331</v>
      </c>
      <c r="D607" s="90">
        <f t="shared" ref="D607:AE607" si="226">+D489</f>
        <v>6.4563263508920983</v>
      </c>
      <c r="E607" s="90">
        <f t="shared" si="226"/>
        <v>5.9595197547807466</v>
      </c>
      <c r="F607" s="90">
        <f t="shared" si="226"/>
        <v>3.0854466865532149</v>
      </c>
      <c r="G607" s="90">
        <f t="shared" si="226"/>
        <v>5.7787808397196807</v>
      </c>
      <c r="H607" s="90">
        <f t="shared" si="226"/>
        <v>9.0805658165142944</v>
      </c>
      <c r="I607" s="90">
        <f t="shared" si="226"/>
        <v>7.1255927435105715</v>
      </c>
      <c r="J607" s="90">
        <f t="shared" si="226"/>
        <v>5.3239577102748061</v>
      </c>
      <c r="K607" s="90">
        <f t="shared" si="226"/>
        <v>6.1551836153054733</v>
      </c>
      <c r="L607" s="90">
        <f t="shared" si="226"/>
        <v>4.5192165182339599</v>
      </c>
      <c r="M607" s="90">
        <f t="shared" si="226"/>
        <v>8.538805668263338</v>
      </c>
      <c r="N607" s="90">
        <f t="shared" si="226"/>
        <v>7.4966575565357161</v>
      </c>
      <c r="O607" s="90">
        <f t="shared" si="226"/>
        <v>8.8503599096569623</v>
      </c>
      <c r="P607" s="90">
        <f t="shared" si="226"/>
        <v>9.7101719595369715</v>
      </c>
      <c r="Q607" s="90">
        <f t="shared" si="226"/>
        <v>11.168936530937755</v>
      </c>
      <c r="R607" s="90">
        <f t="shared" si="226"/>
        <v>11.65952063611004</v>
      </c>
      <c r="S607" s="90">
        <f t="shared" si="226"/>
        <v>16.088182464508424</v>
      </c>
      <c r="T607" s="90">
        <f t="shared" si="226"/>
        <v>15.225111508183057</v>
      </c>
      <c r="U607" s="90">
        <f t="shared" si="226"/>
        <v>12.264967730171998</v>
      </c>
      <c r="V607" s="90">
        <f t="shared" si="226"/>
        <v>11.429008916035217</v>
      </c>
      <c r="W607" s="90">
        <f t="shared" si="226"/>
        <v>13.861396407451625</v>
      </c>
      <c r="X607" s="90">
        <f t="shared" si="226"/>
        <v>13.687594756007554</v>
      </c>
      <c r="Y607" s="90">
        <f t="shared" si="226"/>
        <v>16.998188610138769</v>
      </c>
      <c r="Z607" s="90">
        <f t="shared" si="226"/>
        <v>17.536612616189068</v>
      </c>
      <c r="AA607" s="90">
        <f t="shared" si="226"/>
        <v>12.978131709454628</v>
      </c>
      <c r="AB607" s="90">
        <f t="shared" si="226"/>
        <v>11.213861035663067</v>
      </c>
      <c r="AC607" s="90">
        <f t="shared" si="226"/>
        <v>10.662185839668995</v>
      </c>
      <c r="AD607" s="90">
        <f t="shared" si="226"/>
        <v>11.652933567781897</v>
      </c>
      <c r="AE607" s="90">
        <f t="shared" si="226"/>
        <v>12.404271960867462</v>
      </c>
    </row>
    <row r="608" spans="1:31" x14ac:dyDescent="0.2">
      <c r="A608" s="9" t="s">
        <v>321</v>
      </c>
      <c r="B608" s="4" t="s">
        <v>322</v>
      </c>
      <c r="C608" s="90">
        <f>+C497</f>
        <v>16.10280161694816</v>
      </c>
      <c r="D608" s="90">
        <f t="shared" ref="D608:AE608" si="227">+D497</f>
        <v>16.047173683963312</v>
      </c>
      <c r="E608" s="90">
        <f t="shared" si="227"/>
        <v>16.873046855064736</v>
      </c>
      <c r="F608" s="90">
        <f t="shared" si="227"/>
        <v>16.958072945015815</v>
      </c>
      <c r="G608" s="90">
        <f t="shared" si="227"/>
        <v>17.718723298539519</v>
      </c>
      <c r="H608" s="90">
        <f t="shared" si="227"/>
        <v>17.993952478698823</v>
      </c>
      <c r="I608" s="90">
        <f t="shared" si="227"/>
        <v>18.724036404078266</v>
      </c>
      <c r="J608" s="90">
        <f t="shared" si="227"/>
        <v>19.010345933088125</v>
      </c>
      <c r="K608" s="90">
        <f t="shared" si="227"/>
        <v>19.14420609403809</v>
      </c>
      <c r="L608" s="90">
        <f t="shared" si="227"/>
        <v>17.644916689722699</v>
      </c>
      <c r="M608" s="90">
        <f t="shared" si="227"/>
        <v>20.081735860610422</v>
      </c>
      <c r="N608" s="90">
        <f t="shared" si="227"/>
        <v>20.510717355461804</v>
      </c>
      <c r="O608" s="90">
        <f t="shared" si="227"/>
        <v>20.650815778970074</v>
      </c>
      <c r="P608" s="90">
        <f t="shared" si="227"/>
        <v>20.886185280632823</v>
      </c>
      <c r="Q608" s="90">
        <f t="shared" si="227"/>
        <v>22.361210858877335</v>
      </c>
      <c r="R608" s="90">
        <f t="shared" si="227"/>
        <v>24.0135548215986</v>
      </c>
      <c r="S608" s="90">
        <f t="shared" si="227"/>
        <v>24.500790110623111</v>
      </c>
      <c r="T608" s="90">
        <f t="shared" si="227"/>
        <v>25.781380571113463</v>
      </c>
      <c r="U608" s="90">
        <f t="shared" si="227"/>
        <v>26.990118765078741</v>
      </c>
      <c r="V608" s="90">
        <f t="shared" si="227"/>
        <v>26.607314289972969</v>
      </c>
      <c r="W608" s="90">
        <f t="shared" si="227"/>
        <v>29.162019327270187</v>
      </c>
      <c r="X608" s="90">
        <f t="shared" si="227"/>
        <v>34.093932733107614</v>
      </c>
      <c r="Y608" s="90">
        <f t="shared" si="227"/>
        <v>34.782433674310191</v>
      </c>
      <c r="Z608" s="90">
        <f t="shared" si="227"/>
        <v>35.597328811998558</v>
      </c>
      <c r="AA608" s="90">
        <f t="shared" si="227"/>
        <v>35.531570036333441</v>
      </c>
      <c r="AB608" s="90">
        <f t="shared" si="227"/>
        <v>35.733120728614558</v>
      </c>
      <c r="AC608" s="90">
        <f t="shared" si="227"/>
        <v>40.154785883026868</v>
      </c>
      <c r="AD608" s="90">
        <f t="shared" si="227"/>
        <v>40.830401515105414</v>
      </c>
      <c r="AE608" s="90">
        <f t="shared" si="227"/>
        <v>43.423626739108002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3.5402367463671258E-2</v>
      </c>
      <c r="D610" s="90">
        <f t="shared" ref="D610:AE610" si="229">+D508</f>
        <v>0.11875776236060168</v>
      </c>
      <c r="E610" s="90">
        <f t="shared" si="229"/>
        <v>0.25329988366333955</v>
      </c>
      <c r="F610" s="90">
        <f t="shared" si="229"/>
        <v>0.3253493078146894</v>
      </c>
      <c r="G610" s="90">
        <f t="shared" si="229"/>
        <v>2.407743852682537</v>
      </c>
      <c r="H610" s="90">
        <f t="shared" si="229"/>
        <v>5.3361098863475416</v>
      </c>
      <c r="I610" s="90">
        <f t="shared" si="229"/>
        <v>10.874982272930716</v>
      </c>
      <c r="J610" s="90">
        <f t="shared" si="229"/>
        <v>23.809555712123995</v>
      </c>
      <c r="K610" s="90">
        <f t="shared" si="229"/>
        <v>25.200849369474891</v>
      </c>
      <c r="L610" s="90">
        <f t="shared" si="229"/>
        <v>34.53596759880692</v>
      </c>
      <c r="M610" s="90">
        <f t="shared" si="229"/>
        <v>48.583986870754295</v>
      </c>
      <c r="N610" s="90">
        <f t="shared" si="229"/>
        <v>65.557798066218098</v>
      </c>
      <c r="O610" s="90">
        <f t="shared" si="229"/>
        <v>69.483451368569092</v>
      </c>
      <c r="P610" s="90">
        <f t="shared" si="229"/>
        <v>85.91864532109237</v>
      </c>
      <c r="Q610" s="90">
        <f t="shared" si="229"/>
        <v>101.86131067913514</v>
      </c>
      <c r="R610" s="90">
        <f t="shared" si="229"/>
        <v>124.38827152571895</v>
      </c>
      <c r="S610" s="90">
        <f t="shared" si="229"/>
        <v>151.4956383239151</v>
      </c>
      <c r="T610" s="90">
        <f t="shared" si="229"/>
        <v>193.4161497642537</v>
      </c>
      <c r="U610" s="90">
        <f t="shared" si="229"/>
        <v>251.7057412478905</v>
      </c>
      <c r="V610" s="90">
        <f t="shared" si="229"/>
        <v>298.93136286416228</v>
      </c>
      <c r="W610" s="90">
        <f t="shared" si="229"/>
        <v>347.28371417995925</v>
      </c>
      <c r="X610" s="90">
        <f t="shared" si="229"/>
        <v>424.70515299337558</v>
      </c>
      <c r="Y610" s="90">
        <f t="shared" si="229"/>
        <v>497.52079891469191</v>
      </c>
      <c r="Z610" s="90">
        <f t="shared" si="229"/>
        <v>556.89448217553638</v>
      </c>
      <c r="AA610" s="90">
        <f t="shared" si="229"/>
        <v>639.3662438514599</v>
      </c>
      <c r="AB610" s="90">
        <f t="shared" si="229"/>
        <v>697.26284909301285</v>
      </c>
      <c r="AC610" s="90">
        <f t="shared" si="229"/>
        <v>785.12143416893377</v>
      </c>
      <c r="AD610" s="90">
        <f t="shared" si="229"/>
        <v>904.2413919751267</v>
      </c>
      <c r="AE610" s="90">
        <f t="shared" si="229"/>
        <v>1009.3096370279474</v>
      </c>
    </row>
    <row r="611" spans="1:31" x14ac:dyDescent="0.2">
      <c r="A611" s="9" t="s">
        <v>358</v>
      </c>
      <c r="B611" s="4" t="s">
        <v>359</v>
      </c>
      <c r="C611" s="90">
        <f>+C515</f>
        <v>5.9109215117450864</v>
      </c>
      <c r="D611" s="90">
        <f t="shared" ref="D611:AE611" si="230">+D515</f>
        <v>5.195540887847061</v>
      </c>
      <c r="E611" s="90">
        <f t="shared" si="230"/>
        <v>5.4450157643893009</v>
      </c>
      <c r="F611" s="90">
        <f t="shared" si="230"/>
        <v>5.9183101696631768</v>
      </c>
      <c r="G611" s="90">
        <f t="shared" si="230"/>
        <v>6.0716588780908483</v>
      </c>
      <c r="H611" s="90">
        <f t="shared" si="230"/>
        <v>6.6454392769796709</v>
      </c>
      <c r="I611" s="90">
        <f t="shared" si="230"/>
        <v>6.7794743906292165</v>
      </c>
      <c r="J611" s="90">
        <f t="shared" si="230"/>
        <v>11.429265418954225</v>
      </c>
      <c r="K611" s="90">
        <f t="shared" si="230"/>
        <v>10.303110847248524</v>
      </c>
      <c r="L611" s="90">
        <f t="shared" si="230"/>
        <v>11.356159538647489</v>
      </c>
      <c r="M611" s="90">
        <f t="shared" si="230"/>
        <v>13.272248288446184</v>
      </c>
      <c r="N611" s="90">
        <f t="shared" si="230"/>
        <v>10.706192595837962</v>
      </c>
      <c r="O611" s="90">
        <f t="shared" si="230"/>
        <v>11.957152396003284</v>
      </c>
      <c r="P611" s="90">
        <f t="shared" si="230"/>
        <v>15.151081607309267</v>
      </c>
      <c r="Q611" s="90">
        <f t="shared" si="230"/>
        <v>14.254592672728537</v>
      </c>
      <c r="R611" s="90">
        <f t="shared" si="230"/>
        <v>12.585367847361555</v>
      </c>
      <c r="S611" s="90">
        <f t="shared" si="230"/>
        <v>13.147586512945585</v>
      </c>
      <c r="T611" s="90">
        <f t="shared" si="230"/>
        <v>13.342910758405791</v>
      </c>
      <c r="U611" s="90">
        <f t="shared" si="230"/>
        <v>13.827389643896838</v>
      </c>
      <c r="V611" s="90">
        <f t="shared" si="230"/>
        <v>16.12288481507591</v>
      </c>
      <c r="W611" s="90">
        <f t="shared" si="230"/>
        <v>22.752126610756726</v>
      </c>
      <c r="X611" s="90">
        <f t="shared" si="230"/>
        <v>14.873381766340543</v>
      </c>
      <c r="Y611" s="90">
        <f t="shared" si="230"/>
        <v>16.258875990959044</v>
      </c>
      <c r="Z611" s="90">
        <f t="shared" si="230"/>
        <v>20.0770983158741</v>
      </c>
      <c r="AA611" s="90">
        <f t="shared" si="230"/>
        <v>22.583760910998084</v>
      </c>
      <c r="AB611" s="90">
        <f t="shared" si="230"/>
        <v>26.71526155356489</v>
      </c>
      <c r="AC611" s="90">
        <f t="shared" si="230"/>
        <v>22.364114785902753</v>
      </c>
      <c r="AD611" s="90">
        <f t="shared" si="230"/>
        <v>24.571963741350178</v>
      </c>
      <c r="AE611" s="90">
        <f t="shared" si="230"/>
        <v>23.32561903092618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608.05695384895921</v>
      </c>
      <c r="D613" s="32">
        <f t="shared" si="232"/>
        <v>634.30191471265096</v>
      </c>
      <c r="E613" s="32">
        <f t="shared" si="232"/>
        <v>664.93132285805518</v>
      </c>
      <c r="F613" s="32">
        <f t="shared" si="232"/>
        <v>701.90849617228992</v>
      </c>
      <c r="G613" s="32">
        <f t="shared" si="232"/>
        <v>740.55934913040164</v>
      </c>
      <c r="H613" s="32">
        <f t="shared" si="232"/>
        <v>774.82593524558786</v>
      </c>
      <c r="I613" s="32">
        <f t="shared" si="232"/>
        <v>818.30146220747031</v>
      </c>
      <c r="J613" s="32">
        <f t="shared" si="232"/>
        <v>889.50058162442099</v>
      </c>
      <c r="K613" s="32">
        <f t="shared" si="232"/>
        <v>884.6773723269381</v>
      </c>
      <c r="L613" s="32">
        <f t="shared" si="232"/>
        <v>924.41168702758148</v>
      </c>
      <c r="M613" s="32">
        <f t="shared" si="232"/>
        <v>918.9451417828991</v>
      </c>
      <c r="N613" s="32">
        <f t="shared" si="232"/>
        <v>879.58959375325674</v>
      </c>
      <c r="O613" s="32">
        <f t="shared" si="232"/>
        <v>917.87383472466956</v>
      </c>
      <c r="P613" s="32">
        <f t="shared" si="232"/>
        <v>902.73362406035176</v>
      </c>
      <c r="Q613" s="32">
        <f t="shared" si="232"/>
        <v>994.02880186179948</v>
      </c>
      <c r="R613" s="32">
        <f t="shared" si="232"/>
        <v>1033.3169131920331</v>
      </c>
      <c r="S613" s="32">
        <f t="shared" si="232"/>
        <v>1102.5750415346658</v>
      </c>
      <c r="T613" s="32">
        <f t="shared" si="232"/>
        <v>1173.784094292781</v>
      </c>
      <c r="U613" s="32">
        <f t="shared" si="232"/>
        <v>1157.1332766519752</v>
      </c>
      <c r="V613" s="32">
        <f t="shared" si="232"/>
        <v>1125.6137195087451</v>
      </c>
      <c r="W613" s="32">
        <f t="shared" si="232"/>
        <v>1119.1734912403956</v>
      </c>
      <c r="X613" s="32">
        <f t="shared" si="232"/>
        <v>1090.1716352137478</v>
      </c>
      <c r="Y613" s="32">
        <f t="shared" si="232"/>
        <v>1145.3468457370163</v>
      </c>
      <c r="Z613" s="32">
        <f t="shared" si="232"/>
        <v>1096.5612618020482</v>
      </c>
      <c r="AA613" s="32">
        <f t="shared" si="232"/>
        <v>1039.9382689398415</v>
      </c>
      <c r="AB613" s="32">
        <f t="shared" si="232"/>
        <v>1056.8314601937332</v>
      </c>
      <c r="AC613" s="32">
        <f t="shared" si="232"/>
        <v>1058.365863078285</v>
      </c>
      <c r="AD613" s="32">
        <f t="shared" si="232"/>
        <v>1048.8335050704</v>
      </c>
      <c r="AE613" s="32">
        <f t="shared" si="232"/>
        <v>1070.1140625768537</v>
      </c>
    </row>
    <row r="614" spans="1:31" x14ac:dyDescent="0.2">
      <c r="A614" s="9" t="s">
        <v>392</v>
      </c>
      <c r="B614" s="4" t="s">
        <v>393</v>
      </c>
      <c r="C614" s="90">
        <f>+C525</f>
        <v>220.51003936427642</v>
      </c>
      <c r="D614" s="90">
        <f t="shared" ref="D614:AE614" si="233">+D525</f>
        <v>224.81216193420323</v>
      </c>
      <c r="E614" s="90">
        <f t="shared" si="233"/>
        <v>231.76624948118376</v>
      </c>
      <c r="F614" s="90">
        <f t="shared" si="233"/>
        <v>241.06938203630341</v>
      </c>
      <c r="G614" s="90">
        <f t="shared" si="233"/>
        <v>250.51897164002287</v>
      </c>
      <c r="H614" s="90">
        <f t="shared" si="233"/>
        <v>254.92882193337266</v>
      </c>
      <c r="I614" s="90">
        <f t="shared" si="233"/>
        <v>260.05180575299295</v>
      </c>
      <c r="J614" s="90">
        <f t="shared" si="233"/>
        <v>279.05746477181634</v>
      </c>
      <c r="K614" s="90">
        <f t="shared" si="233"/>
        <v>271.40065251263536</v>
      </c>
      <c r="L614" s="90">
        <f t="shared" si="233"/>
        <v>265.40481569933183</v>
      </c>
      <c r="M614" s="90">
        <f t="shared" si="233"/>
        <v>257.91873739909471</v>
      </c>
      <c r="N614" s="90">
        <f t="shared" si="233"/>
        <v>257.82059267135827</v>
      </c>
      <c r="O614" s="90">
        <f t="shared" si="233"/>
        <v>253.01994440380517</v>
      </c>
      <c r="P614" s="90">
        <f t="shared" si="233"/>
        <v>244.88461041273149</v>
      </c>
      <c r="Q614" s="90">
        <f t="shared" si="233"/>
        <v>240.34337514422737</v>
      </c>
      <c r="R614" s="90">
        <f t="shared" si="233"/>
        <v>237.21804731506666</v>
      </c>
      <c r="S614" s="90">
        <f t="shared" si="233"/>
        <v>235.82265929196811</v>
      </c>
      <c r="T614" s="90">
        <f t="shared" si="233"/>
        <v>231.11132844012502</v>
      </c>
      <c r="U614" s="90">
        <f t="shared" si="233"/>
        <v>219.45128921950638</v>
      </c>
      <c r="V614" s="90">
        <f t="shared" si="233"/>
        <v>206.26059279559328</v>
      </c>
      <c r="W614" s="90">
        <f t="shared" si="233"/>
        <v>196.35751367553479</v>
      </c>
      <c r="X614" s="90">
        <f t="shared" si="233"/>
        <v>187.03308604060584</v>
      </c>
      <c r="Y614" s="90">
        <f t="shared" si="233"/>
        <v>199.98351175233597</v>
      </c>
      <c r="Z614" s="90">
        <f t="shared" si="233"/>
        <v>202.49523256117436</v>
      </c>
      <c r="AA614" s="90">
        <f t="shared" si="233"/>
        <v>187.75125250070795</v>
      </c>
      <c r="AB614" s="90">
        <f t="shared" si="233"/>
        <v>177.98124332655638</v>
      </c>
      <c r="AC614" s="90">
        <f t="shared" si="233"/>
        <v>178.52498108088582</v>
      </c>
      <c r="AD614" s="90">
        <f t="shared" si="233"/>
        <v>177.57368018771646</v>
      </c>
      <c r="AE614" s="90">
        <f t="shared" si="233"/>
        <v>179.05801534322362</v>
      </c>
    </row>
    <row r="615" spans="1:31" x14ac:dyDescent="0.2">
      <c r="A615" s="9" t="s">
        <v>439</v>
      </c>
      <c r="B615" s="4" t="s">
        <v>440</v>
      </c>
      <c r="C615" s="90">
        <f>+C530</f>
        <v>106.64376624273248</v>
      </c>
      <c r="D615" s="90">
        <f t="shared" ref="D615:AE615" si="234">+D530</f>
        <v>119.33187838858321</v>
      </c>
      <c r="E615" s="90">
        <f t="shared" si="234"/>
        <v>132.83911478234924</v>
      </c>
      <c r="F615" s="90">
        <f t="shared" si="234"/>
        <v>147.97253340133244</v>
      </c>
      <c r="G615" s="90">
        <f t="shared" si="234"/>
        <v>166.53568530969716</v>
      </c>
      <c r="H615" s="90">
        <f t="shared" si="234"/>
        <v>182.96595769371237</v>
      </c>
      <c r="I615" s="90">
        <f t="shared" si="234"/>
        <v>209.98306298565825</v>
      </c>
      <c r="J615" s="90">
        <f t="shared" si="234"/>
        <v>257.74837145797534</v>
      </c>
      <c r="K615" s="90">
        <f t="shared" si="234"/>
        <v>262.71216705207297</v>
      </c>
      <c r="L615" s="90">
        <f t="shared" si="234"/>
        <v>297.18039538323654</v>
      </c>
      <c r="M615" s="90">
        <f t="shared" si="234"/>
        <v>309.91422257565659</v>
      </c>
      <c r="N615" s="90">
        <f t="shared" si="234"/>
        <v>269.22048899247989</v>
      </c>
      <c r="O615" s="90">
        <f t="shared" si="234"/>
        <v>298.49581333895452</v>
      </c>
      <c r="P615" s="90">
        <f t="shared" si="234"/>
        <v>302.55587500197402</v>
      </c>
      <c r="Q615" s="90">
        <f t="shared" si="234"/>
        <v>372.52232705895051</v>
      </c>
      <c r="R615" s="90">
        <f t="shared" si="234"/>
        <v>428.07093726562925</v>
      </c>
      <c r="S615" s="90">
        <f t="shared" si="234"/>
        <v>486.46438031612786</v>
      </c>
      <c r="T615" s="90">
        <f t="shared" si="234"/>
        <v>546.55469277280554</v>
      </c>
      <c r="U615" s="90">
        <f t="shared" si="234"/>
        <v>532.07761330872756</v>
      </c>
      <c r="V615" s="90">
        <f t="shared" si="234"/>
        <v>516.67778697318477</v>
      </c>
      <c r="W615" s="90">
        <f t="shared" si="234"/>
        <v>517.9278280210649</v>
      </c>
      <c r="X615" s="90">
        <f t="shared" si="234"/>
        <v>531.04001588274616</v>
      </c>
      <c r="Y615" s="90">
        <f t="shared" si="234"/>
        <v>582.02530612963574</v>
      </c>
      <c r="Z615" s="90">
        <f t="shared" si="234"/>
        <v>528.75859039450745</v>
      </c>
      <c r="AA615" s="90">
        <f t="shared" si="234"/>
        <v>493.71040438570071</v>
      </c>
      <c r="AB615" s="90">
        <f t="shared" si="234"/>
        <v>513.24791191455859</v>
      </c>
      <c r="AC615" s="90">
        <f t="shared" si="234"/>
        <v>512.27696571068805</v>
      </c>
      <c r="AD615" s="90">
        <f t="shared" si="234"/>
        <v>498.22227972193593</v>
      </c>
      <c r="AE615" s="90">
        <f t="shared" si="234"/>
        <v>508.04743406386729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250.72952627904994</v>
      </c>
      <c r="D617" s="90">
        <f t="shared" ref="D617:AE617" si="236">+D541</f>
        <v>258.51844347456267</v>
      </c>
      <c r="E617" s="90">
        <f t="shared" si="236"/>
        <v>267.761629368478</v>
      </c>
      <c r="F617" s="90">
        <f t="shared" si="236"/>
        <v>281.4508458569303</v>
      </c>
      <c r="G617" s="90">
        <f t="shared" si="236"/>
        <v>293.46118352461275</v>
      </c>
      <c r="H617" s="90">
        <f t="shared" si="236"/>
        <v>305.20159466947001</v>
      </c>
      <c r="I617" s="90">
        <f t="shared" si="236"/>
        <v>311.44089150228274</v>
      </c>
      <c r="J617" s="90">
        <f t="shared" si="236"/>
        <v>323.4533988866574</v>
      </c>
      <c r="K617" s="90">
        <f t="shared" si="236"/>
        <v>319.52926600421347</v>
      </c>
      <c r="L617" s="90">
        <f t="shared" si="236"/>
        <v>329.2878164498494</v>
      </c>
      <c r="M617" s="90">
        <f t="shared" si="236"/>
        <v>316.81404841208195</v>
      </c>
      <c r="N617" s="90">
        <f t="shared" si="236"/>
        <v>320.95589375524048</v>
      </c>
      <c r="O617" s="90">
        <f t="shared" si="236"/>
        <v>332.36808697415358</v>
      </c>
      <c r="P617" s="90">
        <f t="shared" si="236"/>
        <v>318.98048092020144</v>
      </c>
      <c r="Q617" s="90">
        <f t="shared" si="236"/>
        <v>344.66204241704355</v>
      </c>
      <c r="R617" s="90">
        <f t="shared" si="236"/>
        <v>336.66955942015005</v>
      </c>
      <c r="S617" s="90">
        <f t="shared" si="236"/>
        <v>348.34811698277201</v>
      </c>
      <c r="T617" s="90">
        <f t="shared" si="236"/>
        <v>365.22097304303014</v>
      </c>
      <c r="U617" s="90">
        <f t="shared" si="236"/>
        <v>372.33292304732271</v>
      </c>
      <c r="V617" s="90">
        <f t="shared" si="236"/>
        <v>373.23555902938926</v>
      </c>
      <c r="W617" s="90">
        <f t="shared" si="236"/>
        <v>369.79834316380715</v>
      </c>
      <c r="X617" s="90">
        <f t="shared" si="236"/>
        <v>337.21859713012532</v>
      </c>
      <c r="Y617" s="90">
        <f t="shared" si="236"/>
        <v>328.65875281864942</v>
      </c>
      <c r="Z617" s="90">
        <f t="shared" si="236"/>
        <v>328.39677704260532</v>
      </c>
      <c r="AA617" s="90">
        <f t="shared" si="236"/>
        <v>323.03122896129446</v>
      </c>
      <c r="AB617" s="90">
        <f t="shared" si="236"/>
        <v>325.94120377939038</v>
      </c>
      <c r="AC617" s="90">
        <f t="shared" si="236"/>
        <v>334.21446225359034</v>
      </c>
      <c r="AD617" s="90">
        <f t="shared" si="236"/>
        <v>339.36585003602789</v>
      </c>
      <c r="AE617" s="90">
        <f t="shared" si="236"/>
        <v>348.99364957105047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16.087306733655545</v>
      </c>
      <c r="D619" s="90">
        <f t="shared" ref="D619:AE619" si="238">+D545</f>
        <v>15.71745579142029</v>
      </c>
      <c r="E619" s="90">
        <f t="shared" si="238"/>
        <v>15.275609391668121</v>
      </c>
      <c r="F619" s="90">
        <f t="shared" si="238"/>
        <v>14.060997612074477</v>
      </c>
      <c r="G619" s="90">
        <f t="shared" si="238"/>
        <v>13.592631931592029</v>
      </c>
      <c r="H619" s="90">
        <f t="shared" si="238"/>
        <v>13.355687298322565</v>
      </c>
      <c r="I619" s="90">
        <f t="shared" si="238"/>
        <v>12.526925528795044</v>
      </c>
      <c r="J619" s="90">
        <f t="shared" si="238"/>
        <v>12.198033065083909</v>
      </c>
      <c r="K619" s="90">
        <f t="shared" si="238"/>
        <v>11.705767171447985</v>
      </c>
      <c r="L619" s="90">
        <f t="shared" si="238"/>
        <v>10.321192334883575</v>
      </c>
      <c r="M619" s="90">
        <f t="shared" si="238"/>
        <v>9.5843496264715018</v>
      </c>
      <c r="N619" s="90">
        <f t="shared" si="238"/>
        <v>9.2841903071200864</v>
      </c>
      <c r="O619" s="90">
        <f t="shared" si="238"/>
        <v>8.8111926321657918</v>
      </c>
      <c r="P619" s="90">
        <f t="shared" si="238"/>
        <v>8.3092740034682429</v>
      </c>
      <c r="Q619" s="90">
        <f t="shared" si="238"/>
        <v>7.8332764729240374</v>
      </c>
      <c r="R619" s="90">
        <f t="shared" si="238"/>
        <v>7.2693794347981244</v>
      </c>
      <c r="S619" s="90">
        <f t="shared" si="238"/>
        <v>6.4765709657631767</v>
      </c>
      <c r="T619" s="90">
        <f t="shared" si="238"/>
        <v>5.7118373376163811</v>
      </c>
      <c r="U619" s="90">
        <f t="shared" si="238"/>
        <v>5.3018911870098586</v>
      </c>
      <c r="V619" s="90">
        <f t="shared" si="238"/>
        <v>4.8531049607675731</v>
      </c>
      <c r="W619" s="90">
        <f t="shared" si="238"/>
        <v>4.3090568085826604</v>
      </c>
      <c r="X619" s="90">
        <f t="shared" si="238"/>
        <v>4.3746917549490822</v>
      </c>
      <c r="Y619" s="90">
        <f t="shared" si="238"/>
        <v>4.3032667963763478</v>
      </c>
      <c r="Z619" s="90">
        <f t="shared" si="238"/>
        <v>4.2407169573633894</v>
      </c>
      <c r="AA619" s="90">
        <f t="shared" si="238"/>
        <v>4.3174008217200726</v>
      </c>
      <c r="AB619" s="90">
        <f t="shared" si="238"/>
        <v>4.327745248835237</v>
      </c>
      <c r="AC619" s="90">
        <f t="shared" si="238"/>
        <v>4.2228328055252744</v>
      </c>
      <c r="AD619" s="90">
        <f t="shared" si="238"/>
        <v>4.2022054029855198</v>
      </c>
      <c r="AE619" s="90">
        <f t="shared" si="238"/>
        <v>4.1739720525676232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14.086315229244875</v>
      </c>
      <c r="D621" s="90">
        <f t="shared" ref="D621:AE623" si="240">+D552</f>
        <v>15.92197512388155</v>
      </c>
      <c r="E621" s="90">
        <f t="shared" si="240"/>
        <v>17.288719834376032</v>
      </c>
      <c r="F621" s="90">
        <f t="shared" si="240"/>
        <v>17.354737265649238</v>
      </c>
      <c r="G621" s="90">
        <f t="shared" si="240"/>
        <v>16.450876724476913</v>
      </c>
      <c r="H621" s="90">
        <f t="shared" si="240"/>
        <v>18.373873650710273</v>
      </c>
      <c r="I621" s="90">
        <f t="shared" si="240"/>
        <v>24.29877643774136</v>
      </c>
      <c r="J621" s="90">
        <f t="shared" si="240"/>
        <v>17.043313442888024</v>
      </c>
      <c r="K621" s="90">
        <f t="shared" si="240"/>
        <v>19.329519586568306</v>
      </c>
      <c r="L621" s="90">
        <f t="shared" si="240"/>
        <v>22.217467160280226</v>
      </c>
      <c r="M621" s="90">
        <f t="shared" si="240"/>
        <v>24.713783769594343</v>
      </c>
      <c r="N621" s="90">
        <f t="shared" si="240"/>
        <v>22.308428027057928</v>
      </c>
      <c r="O621" s="90">
        <f t="shared" si="240"/>
        <v>25.178797375590566</v>
      </c>
      <c r="P621" s="90">
        <f t="shared" si="240"/>
        <v>28.003383721976494</v>
      </c>
      <c r="Q621" s="90">
        <f t="shared" si="240"/>
        <v>28.667780768653973</v>
      </c>
      <c r="R621" s="90">
        <f t="shared" si="240"/>
        <v>24.088989756389026</v>
      </c>
      <c r="S621" s="90">
        <f t="shared" si="240"/>
        <v>25.463313978034755</v>
      </c>
      <c r="T621" s="90">
        <f t="shared" si="240"/>
        <v>25.185262699203939</v>
      </c>
      <c r="U621" s="90">
        <f t="shared" si="240"/>
        <v>27.9695598894087</v>
      </c>
      <c r="V621" s="90">
        <f t="shared" si="240"/>
        <v>24.586675749810162</v>
      </c>
      <c r="W621" s="90">
        <f t="shared" si="240"/>
        <v>30.780749571405874</v>
      </c>
      <c r="X621" s="90">
        <f t="shared" si="240"/>
        <v>30.505244405321516</v>
      </c>
      <c r="Y621" s="90">
        <f t="shared" si="240"/>
        <v>30.376008240018763</v>
      </c>
      <c r="Z621" s="90">
        <f t="shared" si="240"/>
        <v>32.66994484639762</v>
      </c>
      <c r="AA621" s="90">
        <f t="shared" si="240"/>
        <v>31.127982270418233</v>
      </c>
      <c r="AB621" s="90">
        <f t="shared" si="240"/>
        <v>35.333355924392457</v>
      </c>
      <c r="AC621" s="90">
        <f t="shared" si="240"/>
        <v>29.126621227595468</v>
      </c>
      <c r="AD621" s="90">
        <f t="shared" si="240"/>
        <v>29.46948972173405</v>
      </c>
      <c r="AE621" s="90">
        <f t="shared" si="240"/>
        <v>29.84099154614481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288.35795961625354</v>
      </c>
      <c r="D624" s="28">
        <f t="shared" si="242"/>
        <v>368.02999430300781</v>
      </c>
      <c r="E624" s="28">
        <f t="shared" si="242"/>
        <v>348.18251301733807</v>
      </c>
      <c r="F624" s="28">
        <f t="shared" si="242"/>
        <v>247.52428130197373</v>
      </c>
      <c r="G624" s="28">
        <f t="shared" si="242"/>
        <v>312.25528037518353</v>
      </c>
      <c r="H624" s="28">
        <f t="shared" si="242"/>
        <v>226.56821692725273</v>
      </c>
      <c r="I624" s="28">
        <f t="shared" si="242"/>
        <v>232.73465481509743</v>
      </c>
      <c r="J624" s="28">
        <f t="shared" si="242"/>
        <v>226.09710455186811</v>
      </c>
      <c r="K624" s="28">
        <f t="shared" si="242"/>
        <v>252.53617360496378</v>
      </c>
      <c r="L624" s="28">
        <f t="shared" si="242"/>
        <v>262.27015199181756</v>
      </c>
      <c r="M624" s="28">
        <f t="shared" si="242"/>
        <v>282.50660539045566</v>
      </c>
      <c r="N624" s="28">
        <f t="shared" si="242"/>
        <v>278.56717265614378</v>
      </c>
      <c r="O624" s="28">
        <f t="shared" si="242"/>
        <v>154.02080717431508</v>
      </c>
      <c r="P624" s="28">
        <f t="shared" si="242"/>
        <v>269.29223284768642</v>
      </c>
      <c r="Q624" s="28">
        <f t="shared" si="242"/>
        <v>223.63263374192053</v>
      </c>
      <c r="R624" s="28">
        <f t="shared" si="242"/>
        <v>305.60001547440248</v>
      </c>
      <c r="S624" s="28">
        <f t="shared" si="242"/>
        <v>391.42789144969828</v>
      </c>
      <c r="T624" s="28">
        <f t="shared" si="242"/>
        <v>387.01194709596825</v>
      </c>
      <c r="U624" s="28">
        <f t="shared" si="242"/>
        <v>223.30173906846494</v>
      </c>
      <c r="V624" s="28">
        <f t="shared" si="242"/>
        <v>472.75839263520464</v>
      </c>
      <c r="W624" s="28">
        <f t="shared" si="242"/>
        <v>419.49844834297858</v>
      </c>
      <c r="X624" s="28">
        <f t="shared" si="242"/>
        <v>394.23617410589253</v>
      </c>
      <c r="Y624" s="28">
        <f t="shared" si="242"/>
        <v>331.13413448971448</v>
      </c>
      <c r="Z624" s="28">
        <f t="shared" si="242"/>
        <v>342.17004335874873</v>
      </c>
      <c r="AA624" s="28">
        <f t="shared" si="242"/>
        <v>715.90355861165403</v>
      </c>
      <c r="AB624" s="28">
        <f t="shared" si="242"/>
        <v>340.59074739211195</v>
      </c>
      <c r="AC624" s="28">
        <f t="shared" si="242"/>
        <v>384.99571125645605</v>
      </c>
      <c r="AD624" s="28">
        <f t="shared" si="242"/>
        <v>1083.4976612265609</v>
      </c>
      <c r="AE624" s="28">
        <f t="shared" si="242"/>
        <v>392.18672902907838</v>
      </c>
    </row>
    <row r="625" spans="1:31" x14ac:dyDescent="0.2">
      <c r="A625" s="9" t="s">
        <v>549</v>
      </c>
      <c r="B625" s="4" t="s">
        <v>550</v>
      </c>
      <c r="C625" s="90">
        <f>+C556</f>
        <v>-55.108759583918115</v>
      </c>
      <c r="D625" s="90">
        <f t="shared" ref="D625:AE625" si="243">+D556</f>
        <v>24.177316928809034</v>
      </c>
      <c r="E625" s="90">
        <f t="shared" si="243"/>
        <v>-1.511214701015362</v>
      </c>
      <c r="F625" s="90">
        <f t="shared" si="243"/>
        <v>-107.97442806454661</v>
      </c>
      <c r="G625" s="90">
        <f t="shared" si="243"/>
        <v>-48.49123155449044</v>
      </c>
      <c r="H625" s="90">
        <f t="shared" si="243"/>
        <v>-139.02703349512069</v>
      </c>
      <c r="I625" s="90">
        <f t="shared" si="243"/>
        <v>-138.12295978135631</v>
      </c>
      <c r="J625" s="90">
        <f t="shared" si="243"/>
        <v>-150.23086418193355</v>
      </c>
      <c r="K625" s="90">
        <f t="shared" si="243"/>
        <v>-129.20964930362967</v>
      </c>
      <c r="L625" s="90">
        <f t="shared" si="243"/>
        <v>-124.91417319525516</v>
      </c>
      <c r="M625" s="90">
        <f t="shared" si="243"/>
        <v>-110.16540871982528</v>
      </c>
      <c r="N625" s="90">
        <f t="shared" si="243"/>
        <v>-119.68228103955141</v>
      </c>
      <c r="O625" s="90">
        <f t="shared" si="243"/>
        <v>-84.201501869311898</v>
      </c>
      <c r="P625" s="90">
        <f t="shared" si="243"/>
        <v>24.901843579573665</v>
      </c>
      <c r="Q625" s="90">
        <f t="shared" si="243"/>
        <v>-26.276859730160055</v>
      </c>
      <c r="R625" s="90">
        <f t="shared" si="243"/>
        <v>50.05987691801522</v>
      </c>
      <c r="S625" s="90">
        <f t="shared" si="243"/>
        <v>151.71591508288446</v>
      </c>
      <c r="T625" s="90">
        <f t="shared" si="243"/>
        <v>132.96294500887865</v>
      </c>
      <c r="U625" s="90">
        <f t="shared" si="243"/>
        <v>22.040601176480919</v>
      </c>
      <c r="V625" s="90">
        <f t="shared" si="243"/>
        <v>265.8487319882704</v>
      </c>
      <c r="W625" s="90">
        <f t="shared" si="243"/>
        <v>215.82327480271189</v>
      </c>
      <c r="X625" s="90">
        <f t="shared" si="243"/>
        <v>192.41344291547418</v>
      </c>
      <c r="Y625" s="90">
        <f t="shared" si="243"/>
        <v>130.92658988425612</v>
      </c>
      <c r="Z625" s="90">
        <f t="shared" si="243"/>
        <v>144.39706759018898</v>
      </c>
      <c r="AA625" s="90">
        <f t="shared" si="243"/>
        <v>541.55773497639245</v>
      </c>
      <c r="AB625" s="90">
        <f t="shared" si="243"/>
        <v>168.21537766543975</v>
      </c>
      <c r="AC625" s="90">
        <f t="shared" si="243"/>
        <v>219.043061627686</v>
      </c>
      <c r="AD625" s="90">
        <f t="shared" si="243"/>
        <v>914.13486076370441</v>
      </c>
      <c r="AE625" s="90">
        <f t="shared" si="243"/>
        <v>232.7845161731843</v>
      </c>
    </row>
    <row r="626" spans="1:31" x14ac:dyDescent="0.2">
      <c r="A626" s="9" t="s">
        <v>668</v>
      </c>
      <c r="B626" s="4" t="s">
        <v>639</v>
      </c>
      <c r="C626" s="90">
        <f>+C559</f>
        <v>25.859989217832378</v>
      </c>
      <c r="D626" s="90">
        <f t="shared" ref="D626:AE626" si="244">+D559</f>
        <v>28.279719247652956</v>
      </c>
      <c r="E626" s="90">
        <f t="shared" si="244"/>
        <v>30.703504529344936</v>
      </c>
      <c r="F626" s="90">
        <f t="shared" si="244"/>
        <v>33.117460552874014</v>
      </c>
      <c r="G626" s="90">
        <f t="shared" si="244"/>
        <v>35.538005835402416</v>
      </c>
      <c r="H626" s="90">
        <f t="shared" si="244"/>
        <v>37.984693834917294</v>
      </c>
      <c r="I626" s="90">
        <f t="shared" si="244"/>
        <v>40.378793832443947</v>
      </c>
      <c r="J626" s="90">
        <f t="shared" si="244"/>
        <v>42.794897248414777</v>
      </c>
      <c r="K626" s="90">
        <f t="shared" si="244"/>
        <v>45.211685644753501</v>
      </c>
      <c r="L626" s="90">
        <f t="shared" si="244"/>
        <v>47.632894895982098</v>
      </c>
      <c r="M626" s="90">
        <f t="shared" si="244"/>
        <v>50.056860878016536</v>
      </c>
      <c r="N626" s="90">
        <f t="shared" si="244"/>
        <v>52.471812854595903</v>
      </c>
      <c r="O626" s="90">
        <f t="shared" si="244"/>
        <v>64.466320992147558</v>
      </c>
      <c r="P626" s="90">
        <f t="shared" si="244"/>
        <v>67.514423650282168</v>
      </c>
      <c r="Q626" s="90">
        <f t="shared" si="244"/>
        <v>70.539482758106359</v>
      </c>
      <c r="R626" s="90">
        <f t="shared" si="244"/>
        <v>73.588506423330557</v>
      </c>
      <c r="S626" s="90">
        <f t="shared" si="244"/>
        <v>76.613621197954771</v>
      </c>
      <c r="T626" s="90">
        <f t="shared" si="244"/>
        <v>79.650091999778965</v>
      </c>
      <c r="U626" s="90">
        <f t="shared" si="244"/>
        <v>68.521828370725416</v>
      </c>
      <c r="V626" s="90">
        <f t="shared" si="244"/>
        <v>70.347855255059926</v>
      </c>
      <c r="W626" s="90">
        <f t="shared" si="244"/>
        <v>69.751892259743883</v>
      </c>
      <c r="X626" s="90">
        <f t="shared" si="244"/>
        <v>69.161812584936413</v>
      </c>
      <c r="Y626" s="90">
        <f t="shared" si="244"/>
        <v>68.619680631492869</v>
      </c>
      <c r="Z626" s="90">
        <f t="shared" si="244"/>
        <v>67.950340960096497</v>
      </c>
      <c r="AA626" s="90">
        <f t="shared" si="244"/>
        <v>57.029710059958767</v>
      </c>
      <c r="AB626" s="90">
        <f t="shared" si="244"/>
        <v>55.036445796235327</v>
      </c>
      <c r="AC626" s="90">
        <f t="shared" si="244"/>
        <v>53.090258945271863</v>
      </c>
      <c r="AD626" s="90">
        <f t="shared" si="244"/>
        <v>51.093198205788418</v>
      </c>
      <c r="AE626" s="90">
        <f t="shared" si="244"/>
        <v>49.121877794624936</v>
      </c>
    </row>
    <row r="627" spans="1:31" x14ac:dyDescent="0.2">
      <c r="A627" s="9" t="s">
        <v>678</v>
      </c>
      <c r="B627" s="4" t="s">
        <v>645</v>
      </c>
      <c r="C627" s="90">
        <f>+C562</f>
        <v>208.27993417916605</v>
      </c>
      <c r="D627" s="90">
        <f t="shared" ref="D627:AE627" si="245">+D562</f>
        <v>208.11477675889515</v>
      </c>
      <c r="E627" s="90">
        <f t="shared" si="245"/>
        <v>208.03496490176019</v>
      </c>
      <c r="F627" s="90">
        <f t="shared" si="245"/>
        <v>207.92801938356928</v>
      </c>
      <c r="G627" s="90">
        <f t="shared" si="245"/>
        <v>207.26098020637033</v>
      </c>
      <c r="H627" s="90">
        <f t="shared" si="245"/>
        <v>206.16764273484822</v>
      </c>
      <c r="I627" s="90">
        <f t="shared" si="245"/>
        <v>205.53893001960125</v>
      </c>
      <c r="J627" s="90">
        <f t="shared" si="245"/>
        <v>205.15436127056236</v>
      </c>
      <c r="K627" s="90">
        <f t="shared" si="245"/>
        <v>204.71997930283541</v>
      </c>
      <c r="L627" s="90">
        <f t="shared" si="245"/>
        <v>204.1278622452397</v>
      </c>
      <c r="M627" s="90">
        <f t="shared" si="245"/>
        <v>203.73240494920555</v>
      </c>
      <c r="N627" s="90">
        <f t="shared" si="245"/>
        <v>203.36225759682583</v>
      </c>
      <c r="O627" s="90">
        <f t="shared" si="245"/>
        <v>59.420315583793993</v>
      </c>
      <c r="P627" s="90">
        <f t="shared" si="245"/>
        <v>59.546708551235064</v>
      </c>
      <c r="Q627" s="90">
        <f t="shared" si="245"/>
        <v>59.222366809863324</v>
      </c>
      <c r="R627" s="90">
        <f t="shared" si="245"/>
        <v>59.015660662373193</v>
      </c>
      <c r="S627" s="90">
        <f t="shared" si="245"/>
        <v>58.530302630723057</v>
      </c>
      <c r="T627" s="90">
        <f t="shared" si="245"/>
        <v>58.143472217991324</v>
      </c>
      <c r="U627" s="90">
        <f t="shared" si="245"/>
        <v>31.956012007917362</v>
      </c>
      <c r="V627" s="90">
        <f t="shared" si="245"/>
        <v>32.015157481594159</v>
      </c>
      <c r="W627" s="90">
        <f t="shared" si="245"/>
        <v>33.229450463631494</v>
      </c>
      <c r="X627" s="90">
        <f t="shared" si="245"/>
        <v>33.369947401599042</v>
      </c>
      <c r="Y627" s="90">
        <f t="shared" si="245"/>
        <v>32.846701573754771</v>
      </c>
      <c r="Z627" s="90">
        <f t="shared" si="245"/>
        <v>33.188969138422507</v>
      </c>
      <c r="AA627" s="90">
        <f t="shared" si="245"/>
        <v>24.090763393935134</v>
      </c>
      <c r="AB627" s="90">
        <f t="shared" si="245"/>
        <v>22.8691708621506</v>
      </c>
      <c r="AC627" s="90">
        <f t="shared" si="245"/>
        <v>23.332057995850867</v>
      </c>
      <c r="AD627" s="90">
        <f t="shared" si="245"/>
        <v>29.106341634306336</v>
      </c>
      <c r="AE627" s="90">
        <f t="shared" si="245"/>
        <v>24.22332621662612</v>
      </c>
    </row>
    <row r="628" spans="1:31" x14ac:dyDescent="0.2">
      <c r="A628" s="9" t="s">
        <v>688</v>
      </c>
      <c r="B628" s="4" t="s">
        <v>651</v>
      </c>
      <c r="C628" s="90">
        <f>+C565</f>
        <v>0.63693208324514994</v>
      </c>
      <c r="D628" s="90">
        <f t="shared" ref="D628:AE628" si="246">+D565</f>
        <v>0.63693208324514994</v>
      </c>
      <c r="E628" s="90">
        <f t="shared" si="246"/>
        <v>0.63693208324514994</v>
      </c>
      <c r="F628" s="90">
        <f t="shared" si="246"/>
        <v>0.63693208324514994</v>
      </c>
      <c r="G628" s="90">
        <f t="shared" si="246"/>
        <v>0.63693208324514994</v>
      </c>
      <c r="H628" s="90">
        <f t="shared" si="246"/>
        <v>0.63693208324514994</v>
      </c>
      <c r="I628" s="90">
        <f t="shared" si="246"/>
        <v>0.63693208324514994</v>
      </c>
      <c r="J628" s="90">
        <f t="shared" si="246"/>
        <v>0.63693208324514994</v>
      </c>
      <c r="K628" s="90">
        <f t="shared" si="246"/>
        <v>0.63693208324514994</v>
      </c>
      <c r="L628" s="90">
        <f t="shared" si="246"/>
        <v>0.63693208324514994</v>
      </c>
      <c r="M628" s="90">
        <f t="shared" si="246"/>
        <v>0.63693208324514994</v>
      </c>
      <c r="N628" s="90">
        <f t="shared" si="246"/>
        <v>0.63693208324514994</v>
      </c>
      <c r="O628" s="90">
        <f t="shared" si="246"/>
        <v>0.68310393329905361</v>
      </c>
      <c r="P628" s="90">
        <f t="shared" si="246"/>
        <v>0.68310393329905361</v>
      </c>
      <c r="Q628" s="90">
        <f t="shared" si="246"/>
        <v>0.68310393329905361</v>
      </c>
      <c r="R628" s="90">
        <f t="shared" si="246"/>
        <v>0.68310393329905361</v>
      </c>
      <c r="S628" s="90">
        <f t="shared" si="246"/>
        <v>0.68310393329905361</v>
      </c>
      <c r="T628" s="90">
        <f t="shared" si="246"/>
        <v>0.68310393329905361</v>
      </c>
      <c r="U628" s="90">
        <f t="shared" si="246"/>
        <v>0.40986235997943221</v>
      </c>
      <c r="V628" s="90">
        <f t="shared" si="246"/>
        <v>0.40986235997943221</v>
      </c>
      <c r="W628" s="90">
        <f t="shared" si="246"/>
        <v>0.40986235997943221</v>
      </c>
      <c r="X628" s="90">
        <f t="shared" si="246"/>
        <v>0.40986235997943221</v>
      </c>
      <c r="Y628" s="90">
        <f t="shared" si="246"/>
        <v>0.40986235997943221</v>
      </c>
      <c r="Z628" s="90">
        <f t="shared" si="246"/>
        <v>0.40986235997943221</v>
      </c>
      <c r="AA628" s="90">
        <f t="shared" si="246"/>
        <v>6.8071711933456028E-2</v>
      </c>
      <c r="AB628" s="90">
        <f t="shared" si="246"/>
        <v>6.8071711933456028E-2</v>
      </c>
      <c r="AC628" s="90">
        <f t="shared" si="246"/>
        <v>6.8071711933456028E-2</v>
      </c>
      <c r="AD628" s="90">
        <f t="shared" si="246"/>
        <v>6.8071711933456028E-2</v>
      </c>
      <c r="AE628" s="90">
        <f t="shared" si="246"/>
        <v>6.8071711933456028E-2</v>
      </c>
    </row>
    <row r="629" spans="1:31" x14ac:dyDescent="0.2">
      <c r="A629" s="9" t="s">
        <v>698</v>
      </c>
      <c r="B629" s="4" t="s">
        <v>657</v>
      </c>
      <c r="C629" s="90">
        <f>+C568</f>
        <v>108.60010290145023</v>
      </c>
      <c r="D629" s="90">
        <f t="shared" ref="D629:AE629" si="247">+D568</f>
        <v>106.63374948672498</v>
      </c>
      <c r="E629" s="90">
        <f t="shared" si="247"/>
        <v>110.03182558158795</v>
      </c>
      <c r="F629" s="90">
        <f t="shared" si="247"/>
        <v>113.42990167645092</v>
      </c>
      <c r="G629" s="90">
        <f t="shared" si="247"/>
        <v>116.8279777713139</v>
      </c>
      <c r="H629" s="90">
        <f t="shared" si="247"/>
        <v>120.22605386617687</v>
      </c>
      <c r="I629" s="90">
        <f t="shared" si="247"/>
        <v>123.6241299610398</v>
      </c>
      <c r="J629" s="90">
        <f t="shared" si="247"/>
        <v>127.02220605590277</v>
      </c>
      <c r="K629" s="90">
        <f t="shared" si="247"/>
        <v>130.42028215076573</v>
      </c>
      <c r="L629" s="90">
        <f t="shared" si="247"/>
        <v>133.81835824562873</v>
      </c>
      <c r="M629" s="90">
        <f t="shared" si="247"/>
        <v>137.21643434049165</v>
      </c>
      <c r="N629" s="90">
        <f t="shared" si="247"/>
        <v>140.61451043535467</v>
      </c>
      <c r="O629" s="90">
        <f t="shared" si="247"/>
        <v>112.28223561488744</v>
      </c>
      <c r="P629" s="90">
        <f t="shared" si="247"/>
        <v>114.90307114199953</v>
      </c>
      <c r="Q629" s="90">
        <f t="shared" si="247"/>
        <v>117.52390666911162</v>
      </c>
      <c r="R629" s="90">
        <f t="shared" si="247"/>
        <v>120.14474219622376</v>
      </c>
      <c r="S629" s="90">
        <f t="shared" si="247"/>
        <v>122.76557772333585</v>
      </c>
      <c r="T629" s="90">
        <f t="shared" si="247"/>
        <v>125.38641325044796</v>
      </c>
      <c r="U629" s="90">
        <f t="shared" si="247"/>
        <v>99.405163737291815</v>
      </c>
      <c r="V629" s="90">
        <f t="shared" si="247"/>
        <v>100.97767233723691</v>
      </c>
      <c r="W629" s="90">
        <f t="shared" si="247"/>
        <v>99.152104842319162</v>
      </c>
      <c r="X629" s="90">
        <f t="shared" si="247"/>
        <v>97.326537347401327</v>
      </c>
      <c r="Y629" s="90">
        <f t="shared" si="247"/>
        <v>95.500969852483479</v>
      </c>
      <c r="Z629" s="90">
        <f t="shared" si="247"/>
        <v>93.67540235756563</v>
      </c>
      <c r="AA629" s="90">
        <f t="shared" si="247"/>
        <v>94.318359128911865</v>
      </c>
      <c r="AB629" s="90">
        <f t="shared" si="247"/>
        <v>91.503570839112683</v>
      </c>
      <c r="AC629" s="90">
        <f t="shared" si="247"/>
        <v>88.68878254931353</v>
      </c>
      <c r="AD629" s="90">
        <f t="shared" si="247"/>
        <v>85.873994259514376</v>
      </c>
      <c r="AE629" s="90">
        <f t="shared" si="247"/>
        <v>83.059205969715208</v>
      </c>
    </row>
    <row r="630" spans="1:31" x14ac:dyDescent="0.2">
      <c r="A630" s="9" t="s">
        <v>708</v>
      </c>
      <c r="B630" s="4" t="s">
        <v>663</v>
      </c>
      <c r="C630" s="90">
        <f>+C571</f>
        <v>9.7926208595315811E-2</v>
      </c>
      <c r="D630" s="90">
        <f t="shared" ref="D630:AE630" si="248">+D571</f>
        <v>0.19585241719063162</v>
      </c>
      <c r="E630" s="90">
        <f t="shared" si="248"/>
        <v>0.29377862578594749</v>
      </c>
      <c r="F630" s="90">
        <f t="shared" si="248"/>
        <v>0.39170483438126324</v>
      </c>
      <c r="G630" s="90">
        <f t="shared" si="248"/>
        <v>0.48963104297657906</v>
      </c>
      <c r="H630" s="90">
        <f t="shared" si="248"/>
        <v>0.58755725157189476</v>
      </c>
      <c r="I630" s="90">
        <f t="shared" si="248"/>
        <v>0.68548346016721051</v>
      </c>
      <c r="J630" s="90">
        <f t="shared" si="248"/>
        <v>0.78340966876252638</v>
      </c>
      <c r="K630" s="90">
        <f t="shared" si="248"/>
        <v>0.88133587735784225</v>
      </c>
      <c r="L630" s="90">
        <f t="shared" si="248"/>
        <v>0.97926208595315789</v>
      </c>
      <c r="M630" s="90">
        <f t="shared" si="248"/>
        <v>1.0771882945484739</v>
      </c>
      <c r="N630" s="90">
        <f t="shared" si="248"/>
        <v>1.1751145031437895</v>
      </c>
      <c r="O630" s="90">
        <f t="shared" si="248"/>
        <v>1.4742538620512959</v>
      </c>
      <c r="P630" s="90">
        <f t="shared" si="248"/>
        <v>1.7545162315798524</v>
      </c>
      <c r="Q630" s="90">
        <f t="shared" si="248"/>
        <v>2.0347786011084086</v>
      </c>
      <c r="R630" s="90">
        <f t="shared" si="248"/>
        <v>2.3150409706369643</v>
      </c>
      <c r="S630" s="90">
        <f t="shared" si="248"/>
        <v>2.5953033401655201</v>
      </c>
      <c r="T630" s="90">
        <f t="shared" si="248"/>
        <v>2.8755657096940768</v>
      </c>
      <c r="U630" s="90">
        <f t="shared" si="248"/>
        <v>3.03617233565963</v>
      </c>
      <c r="V630" s="90">
        <f t="shared" si="248"/>
        <v>3.2043297573767635</v>
      </c>
      <c r="W630" s="90">
        <f t="shared" si="248"/>
        <v>3.2745609704985816</v>
      </c>
      <c r="X630" s="90">
        <f t="shared" si="248"/>
        <v>3.3447921836203993</v>
      </c>
      <c r="Y630" s="90">
        <f t="shared" si="248"/>
        <v>3.4150233967422174</v>
      </c>
      <c r="Z630" s="90">
        <f t="shared" si="248"/>
        <v>3.4852546098640347</v>
      </c>
      <c r="AA630" s="90">
        <f t="shared" si="248"/>
        <v>3.5738883998565529</v>
      </c>
      <c r="AB630" s="90">
        <f t="shared" si="248"/>
        <v>3.4984120374733649</v>
      </c>
      <c r="AC630" s="90">
        <f t="shared" si="248"/>
        <v>3.4229356750901765</v>
      </c>
      <c r="AD630" s="90">
        <f t="shared" si="248"/>
        <v>3.3474593127069885</v>
      </c>
      <c r="AE630" s="90">
        <f t="shared" si="248"/>
        <v>3.2719829503238009</v>
      </c>
    </row>
    <row r="631" spans="1:31" x14ac:dyDescent="0.2">
      <c r="A631" s="9" t="s">
        <v>718</v>
      </c>
      <c r="B631" s="4" t="s">
        <v>719</v>
      </c>
      <c r="C631" s="90">
        <f>+C574</f>
        <v>-8.1653901174354119E-3</v>
      </c>
      <c r="D631" s="90">
        <f t="shared" ref="D631:AE631" si="249">+D574</f>
        <v>-8.352619510054041E-3</v>
      </c>
      <c r="E631" s="90">
        <f t="shared" si="249"/>
        <v>-7.2780033707616808E-3</v>
      </c>
      <c r="F631" s="90">
        <f t="shared" si="249"/>
        <v>-5.3091640002956939E-3</v>
      </c>
      <c r="G631" s="90">
        <f t="shared" si="249"/>
        <v>-7.0150096343761055E-3</v>
      </c>
      <c r="H631" s="90">
        <f t="shared" si="249"/>
        <v>-7.6293483859787873E-3</v>
      </c>
      <c r="I631" s="90">
        <f t="shared" si="249"/>
        <v>-6.6547600436193313E-3</v>
      </c>
      <c r="J631" s="90">
        <f t="shared" si="249"/>
        <v>-6.3837593085911734E-2</v>
      </c>
      <c r="K631" s="90">
        <f t="shared" si="249"/>
        <v>-0.12439215036418731</v>
      </c>
      <c r="L631" s="90">
        <f t="shared" si="249"/>
        <v>-1.0984368976131155E-2</v>
      </c>
      <c r="M631" s="90">
        <f t="shared" si="249"/>
        <v>-4.7806435226459928E-2</v>
      </c>
      <c r="N631" s="90">
        <f t="shared" si="249"/>
        <v>-1.117377747017982E-2</v>
      </c>
      <c r="O631" s="90">
        <f t="shared" si="249"/>
        <v>-0.10392094255234675</v>
      </c>
      <c r="P631" s="90">
        <f t="shared" si="249"/>
        <v>-1.1434240282906703E-2</v>
      </c>
      <c r="Q631" s="90">
        <f t="shared" si="249"/>
        <v>-9.4145299408160313E-2</v>
      </c>
      <c r="R631" s="90">
        <f t="shared" si="249"/>
        <v>-0.20691562947626224</v>
      </c>
      <c r="S631" s="90">
        <f t="shared" si="249"/>
        <v>-21.475932458664452</v>
      </c>
      <c r="T631" s="90">
        <f t="shared" si="249"/>
        <v>-12.689645024121695</v>
      </c>
      <c r="U631" s="90">
        <f t="shared" si="249"/>
        <v>-2.0679009195896478</v>
      </c>
      <c r="V631" s="90">
        <f t="shared" si="249"/>
        <v>-4.5216544312974255E-2</v>
      </c>
      <c r="W631" s="90">
        <f t="shared" si="249"/>
        <v>-2.1426973559058511</v>
      </c>
      <c r="X631" s="90">
        <f t="shared" si="249"/>
        <v>-1.7902206871183592</v>
      </c>
      <c r="Y631" s="90">
        <f t="shared" si="249"/>
        <v>-0.58469320899444788</v>
      </c>
      <c r="Z631" s="90">
        <f t="shared" si="249"/>
        <v>-0.93685365736834947</v>
      </c>
      <c r="AA631" s="90">
        <f t="shared" si="249"/>
        <v>-4.734969059334313</v>
      </c>
      <c r="AB631" s="90">
        <f t="shared" si="249"/>
        <v>-0.60030152023324235</v>
      </c>
      <c r="AC631" s="90">
        <f t="shared" si="249"/>
        <v>-2.6494572486898327</v>
      </c>
      <c r="AD631" s="90">
        <f t="shared" si="249"/>
        <v>-0.12626466139319553</v>
      </c>
      <c r="AE631" s="90">
        <f t="shared" si="249"/>
        <v>-0.34225178732935368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473.14525982198506</v>
      </c>
      <c r="D633" s="28">
        <f t="shared" si="251"/>
        <v>501.47960429863247</v>
      </c>
      <c r="E633" s="28">
        <f t="shared" si="251"/>
        <v>578.24193121254734</v>
      </c>
      <c r="F633" s="28">
        <f t="shared" si="251"/>
        <v>646.09659279105108</v>
      </c>
      <c r="G633" s="28">
        <f t="shared" si="251"/>
        <v>714.52060941290335</v>
      </c>
      <c r="H633" s="28">
        <f t="shared" si="251"/>
        <v>769.22115855673007</v>
      </c>
      <c r="I633" s="28">
        <f t="shared" si="251"/>
        <v>824.11072673840374</v>
      </c>
      <c r="J633" s="28">
        <f t="shared" si="251"/>
        <v>930.93081606569581</v>
      </c>
      <c r="K633" s="28">
        <f t="shared" si="251"/>
        <v>1044.8756269840239</v>
      </c>
      <c r="L633" s="28">
        <f t="shared" si="251"/>
        <v>1138.534923772294</v>
      </c>
      <c r="M633" s="28">
        <f t="shared" si="251"/>
        <v>1227.9189559405083</v>
      </c>
      <c r="N633" s="28">
        <f t="shared" si="251"/>
        <v>1676.7258247839404</v>
      </c>
      <c r="O633" s="28">
        <f t="shared" si="251"/>
        <v>1948.6826123035837</v>
      </c>
      <c r="P633" s="28">
        <f t="shared" si="251"/>
        <v>2032.0050001181207</v>
      </c>
      <c r="Q633" s="28">
        <f t="shared" si="251"/>
        <v>2136.42714592527</v>
      </c>
      <c r="R633" s="28">
        <f t="shared" si="251"/>
        <v>2291.1846163173809</v>
      </c>
      <c r="S633" s="28">
        <f t="shared" si="251"/>
        <v>2489.02858087614</v>
      </c>
      <c r="T633" s="28">
        <f t="shared" si="251"/>
        <v>2287.2680188790364</v>
      </c>
      <c r="U633" s="28">
        <f t="shared" si="251"/>
        <v>2020.6900132852579</v>
      </c>
      <c r="V633" s="28">
        <f t="shared" si="251"/>
        <v>1758.5139652777948</v>
      </c>
      <c r="W633" s="28">
        <f t="shared" si="251"/>
        <v>1854.5369203733619</v>
      </c>
      <c r="X633" s="28">
        <f t="shared" si="251"/>
        <v>1941.6502226233301</v>
      </c>
      <c r="Y633" s="28">
        <f t="shared" si="251"/>
        <v>1979.4604021162847</v>
      </c>
      <c r="Z633" s="28">
        <f t="shared" si="251"/>
        <v>2152.0467884790223</v>
      </c>
      <c r="AA633" s="28">
        <f t="shared" si="251"/>
        <v>2157.3411148658083</v>
      </c>
      <c r="AB633" s="28">
        <f t="shared" si="251"/>
        <v>2512.9372882730645</v>
      </c>
      <c r="AC633" s="28">
        <f t="shared" si="251"/>
        <v>2658.0576010839977</v>
      </c>
      <c r="AD633" s="28">
        <f t="shared" si="251"/>
        <v>2852.1074303410078</v>
      </c>
      <c r="AE633" s="28">
        <f t="shared" si="251"/>
        <v>3060.791579847406</v>
      </c>
    </row>
    <row r="634" spans="1:31" x14ac:dyDescent="0.2">
      <c r="A634" s="9" t="s">
        <v>723</v>
      </c>
      <c r="B634" s="4" t="s">
        <v>724</v>
      </c>
      <c r="C634" s="90">
        <f>+C577</f>
        <v>381.90056453145718</v>
      </c>
      <c r="D634" s="90">
        <f t="shared" ref="D634:AE638" si="252">+D577</f>
        <v>393.30828162956669</v>
      </c>
      <c r="E634" s="90">
        <f t="shared" si="252"/>
        <v>453.28247228100929</v>
      </c>
      <c r="F634" s="90">
        <f t="shared" si="252"/>
        <v>516.70531175044721</v>
      </c>
      <c r="G634" s="90">
        <f t="shared" si="252"/>
        <v>579.5416044877104</v>
      </c>
      <c r="H634" s="90">
        <f t="shared" si="252"/>
        <v>642.13939554809167</v>
      </c>
      <c r="I634" s="90">
        <f t="shared" si="252"/>
        <v>706.4133639749158</v>
      </c>
      <c r="J634" s="90">
        <f t="shared" si="252"/>
        <v>802.98931705085533</v>
      </c>
      <c r="K634" s="90">
        <f t="shared" si="252"/>
        <v>907.26774751265884</v>
      </c>
      <c r="L634" s="90">
        <f t="shared" si="252"/>
        <v>1009.9430760657906</v>
      </c>
      <c r="M634" s="90">
        <f t="shared" si="252"/>
        <v>1107.471836100962</v>
      </c>
      <c r="N634" s="90">
        <f t="shared" si="252"/>
        <v>1204.1053255579559</v>
      </c>
      <c r="O634" s="90">
        <f t="shared" si="252"/>
        <v>1302.508203332427</v>
      </c>
      <c r="P634" s="90">
        <f t="shared" si="252"/>
        <v>1393.4100837564797</v>
      </c>
      <c r="Q634" s="90">
        <f t="shared" si="252"/>
        <v>1490.8404972977489</v>
      </c>
      <c r="R634" s="90">
        <f t="shared" si="252"/>
        <v>1592.3762989250013</v>
      </c>
      <c r="S634" s="90">
        <f t="shared" si="252"/>
        <v>1698.8216890889998</v>
      </c>
      <c r="T634" s="90">
        <f t="shared" si="252"/>
        <v>1474.5842415783602</v>
      </c>
      <c r="U634" s="90">
        <f t="shared" si="252"/>
        <v>1253.1678492250112</v>
      </c>
      <c r="V634" s="90">
        <f t="shared" si="252"/>
        <v>1021.1003642247929</v>
      </c>
      <c r="W634" s="90">
        <f t="shared" si="252"/>
        <v>1018.6856784670568</v>
      </c>
      <c r="X634" s="90">
        <f t="shared" si="252"/>
        <v>1085.0028582885091</v>
      </c>
      <c r="Y634" s="90">
        <f t="shared" si="252"/>
        <v>1128.8884939823668</v>
      </c>
      <c r="Z634" s="90">
        <f t="shared" si="252"/>
        <v>1229.2697712362931</v>
      </c>
      <c r="AA634" s="90">
        <f t="shared" si="252"/>
        <v>1149.8276012152292</v>
      </c>
      <c r="AB634" s="90">
        <f t="shared" si="252"/>
        <v>1401.4754736084392</v>
      </c>
      <c r="AC634" s="90">
        <f t="shared" si="252"/>
        <v>1491.7936559337381</v>
      </c>
      <c r="AD634" s="90">
        <f t="shared" si="252"/>
        <v>1742.7858034821411</v>
      </c>
      <c r="AE634" s="90">
        <f t="shared" si="252"/>
        <v>1965.9042580157145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17.045999999999999</v>
      </c>
      <c r="D635" s="90">
        <f t="shared" si="253"/>
        <v>17.045999999999999</v>
      </c>
      <c r="E635" s="90">
        <f t="shared" si="253"/>
        <v>17.045999999999999</v>
      </c>
      <c r="F635" s="90">
        <f t="shared" si="253"/>
        <v>17.045999999999999</v>
      </c>
      <c r="G635" s="90">
        <f t="shared" si="253"/>
        <v>17.045999999999999</v>
      </c>
      <c r="H635" s="90">
        <f t="shared" si="253"/>
        <v>17.045999999999999</v>
      </c>
      <c r="I635" s="90">
        <f t="shared" si="253"/>
        <v>17.045999999999999</v>
      </c>
      <c r="J635" s="90">
        <f t="shared" si="253"/>
        <v>19.3188</v>
      </c>
      <c r="K635" s="90">
        <f t="shared" si="253"/>
        <v>19.3188</v>
      </c>
      <c r="L635" s="90">
        <f t="shared" si="253"/>
        <v>19.3188</v>
      </c>
      <c r="M635" s="90">
        <f t="shared" si="253"/>
        <v>20.360500000000002</v>
      </c>
      <c r="N635" s="90">
        <f t="shared" si="253"/>
        <v>20.360500000000002</v>
      </c>
      <c r="O635" s="90">
        <f t="shared" si="253"/>
        <v>20.637023999999997</v>
      </c>
      <c r="P635" s="90">
        <f t="shared" si="253"/>
        <v>20.637023999999997</v>
      </c>
      <c r="Q635" s="90">
        <f t="shared" si="253"/>
        <v>20.637023999999997</v>
      </c>
      <c r="R635" s="90">
        <f t="shared" si="253"/>
        <v>19.595323999999998</v>
      </c>
      <c r="S635" s="90">
        <f t="shared" si="252"/>
        <v>20.175527982599995</v>
      </c>
      <c r="T635" s="90">
        <f t="shared" si="252"/>
        <v>20.175527982599995</v>
      </c>
      <c r="U635" s="90">
        <f t="shared" si="252"/>
        <v>20.175527982599998</v>
      </c>
      <c r="V635" s="90">
        <f t="shared" si="252"/>
        <v>20.175527982599995</v>
      </c>
      <c r="W635" s="90">
        <f t="shared" si="252"/>
        <v>25.367360782600002</v>
      </c>
      <c r="X635" s="90">
        <f t="shared" si="252"/>
        <v>25.286108182600003</v>
      </c>
      <c r="Y635" s="90">
        <f t="shared" si="252"/>
        <v>16.908567382599998</v>
      </c>
      <c r="Z635" s="90">
        <f t="shared" si="252"/>
        <v>30.462599582600003</v>
      </c>
      <c r="AA635" s="90">
        <f t="shared" si="252"/>
        <v>23.644656036600004</v>
      </c>
      <c r="AB635" s="90">
        <f t="shared" si="252"/>
        <v>26.779497068000005</v>
      </c>
      <c r="AC635" s="90">
        <f t="shared" si="252"/>
        <v>27.621232335999956</v>
      </c>
      <c r="AD635" s="90">
        <f t="shared" si="252"/>
        <v>28.00798524199999</v>
      </c>
      <c r="AE635" s="90">
        <f t="shared" si="252"/>
        <v>31.698722659999994</v>
      </c>
    </row>
    <row r="636" spans="1:31" x14ac:dyDescent="0.2">
      <c r="A636" s="9" t="s">
        <v>730</v>
      </c>
      <c r="B636" s="4" t="s">
        <v>731</v>
      </c>
      <c r="C636" s="90">
        <f t="shared" si="253"/>
        <v>0.25526617228388188</v>
      </c>
      <c r="D636" s="90">
        <f t="shared" si="252"/>
        <v>0.26295746580150126</v>
      </c>
      <c r="E636" s="90">
        <f t="shared" si="252"/>
        <v>0.27906423012108506</v>
      </c>
      <c r="F636" s="90">
        <f t="shared" si="252"/>
        <v>0.28535316116691167</v>
      </c>
      <c r="G636" s="90">
        <f t="shared" si="252"/>
        <v>0.28968255662284859</v>
      </c>
      <c r="H636" s="90">
        <f t="shared" si="252"/>
        <v>0.29897442241384814</v>
      </c>
      <c r="I636" s="90">
        <f t="shared" si="252"/>
        <v>0.35653306481526764</v>
      </c>
      <c r="J636" s="90">
        <f t="shared" si="252"/>
        <v>0.37138982427313505</v>
      </c>
      <c r="K636" s="90">
        <f t="shared" si="252"/>
        <v>0.38296657070709272</v>
      </c>
      <c r="L636" s="90">
        <f t="shared" si="252"/>
        <v>0.38907681784816855</v>
      </c>
      <c r="M636" s="90">
        <f t="shared" si="252"/>
        <v>0.4037669995436528</v>
      </c>
      <c r="N636" s="90">
        <f t="shared" si="252"/>
        <v>0.41843696288293675</v>
      </c>
      <c r="O636" s="90">
        <f t="shared" si="252"/>
        <v>0.42298093723463187</v>
      </c>
      <c r="P636" s="90">
        <f t="shared" si="252"/>
        <v>0.4412782929886887</v>
      </c>
      <c r="Q636" s="90">
        <f t="shared" si="252"/>
        <v>0.47502165050129597</v>
      </c>
      <c r="R636" s="90">
        <f t="shared" si="252"/>
        <v>0.51251551556156172</v>
      </c>
      <c r="S636" s="90">
        <f t="shared" si="252"/>
        <v>0.5434207651371904</v>
      </c>
      <c r="T636" s="90">
        <f t="shared" si="252"/>
        <v>0.57580862173916758</v>
      </c>
      <c r="U636" s="90">
        <f t="shared" si="252"/>
        <v>0.60277019981685487</v>
      </c>
      <c r="V636" s="90">
        <f t="shared" si="252"/>
        <v>0.64941454792410136</v>
      </c>
      <c r="W636" s="90">
        <f t="shared" si="252"/>
        <v>0.70135484542329185</v>
      </c>
      <c r="X636" s="90">
        <f t="shared" si="252"/>
        <v>0.76661479827206636</v>
      </c>
      <c r="Y636" s="90">
        <f t="shared" si="252"/>
        <v>0.82954587027344284</v>
      </c>
      <c r="Z636" s="90">
        <f t="shared" si="252"/>
        <v>0.85743327811892633</v>
      </c>
      <c r="AA636" s="90">
        <f t="shared" si="252"/>
        <v>0.92917348768224084</v>
      </c>
      <c r="AB636" s="90">
        <f t="shared" si="252"/>
        <v>1.0487747667133323</v>
      </c>
      <c r="AC636" s="90">
        <f t="shared" si="252"/>
        <v>0.58050918830844733</v>
      </c>
      <c r="AD636" s="90">
        <f t="shared" si="252"/>
        <v>0.76665606223448868</v>
      </c>
      <c r="AE636" s="90">
        <f t="shared" si="252"/>
        <v>0.92056436754973459</v>
      </c>
    </row>
    <row r="637" spans="1:31" x14ac:dyDescent="0.2">
      <c r="A637" s="9" t="s">
        <v>736</v>
      </c>
      <c r="B637" s="4" t="s">
        <v>737</v>
      </c>
      <c r="C637" s="90">
        <f t="shared" si="253"/>
        <v>73.943429118243984</v>
      </c>
      <c r="D637" s="90">
        <f t="shared" si="252"/>
        <v>90.862365203264289</v>
      </c>
      <c r="E637" s="90">
        <f t="shared" si="252"/>
        <v>107.63439470141701</v>
      </c>
      <c r="F637" s="90">
        <f t="shared" si="252"/>
        <v>112.05992787943693</v>
      </c>
      <c r="G637" s="90">
        <f t="shared" si="252"/>
        <v>117.64332236857001</v>
      </c>
      <c r="H637" s="90">
        <f t="shared" si="252"/>
        <v>109.73678858622448</v>
      </c>
      <c r="I637" s="90">
        <f t="shared" si="252"/>
        <v>100.29482969867267</v>
      </c>
      <c r="J637" s="90">
        <f t="shared" si="252"/>
        <v>108.25130919056738</v>
      </c>
      <c r="K637" s="90">
        <f t="shared" si="252"/>
        <v>117.9061129006579</v>
      </c>
      <c r="L637" s="90">
        <f t="shared" si="252"/>
        <v>108.8839708886551</v>
      </c>
      <c r="M637" s="90">
        <f t="shared" si="252"/>
        <v>99.682852840002596</v>
      </c>
      <c r="N637" s="90">
        <f t="shared" si="252"/>
        <v>451.84156226310176</v>
      </c>
      <c r="O637" s="90">
        <f t="shared" si="252"/>
        <v>625.11440403392203</v>
      </c>
      <c r="P637" s="90">
        <f t="shared" si="252"/>
        <v>617.51661406865219</v>
      </c>
      <c r="Q637" s="90">
        <f t="shared" si="252"/>
        <v>624.47460297701991</v>
      </c>
      <c r="R637" s="90">
        <f t="shared" si="252"/>
        <v>678.70047787681824</v>
      </c>
      <c r="S637" s="90">
        <f t="shared" si="252"/>
        <v>769.48794303940315</v>
      </c>
      <c r="T637" s="90">
        <f t="shared" si="252"/>
        <v>791.9324406963367</v>
      </c>
      <c r="U637" s="90">
        <f t="shared" si="252"/>
        <v>746.74386587782976</v>
      </c>
      <c r="V637" s="90">
        <f t="shared" si="252"/>
        <v>716.58865852247789</v>
      </c>
      <c r="W637" s="90">
        <f t="shared" si="252"/>
        <v>809.78252627828169</v>
      </c>
      <c r="X637" s="90">
        <f t="shared" si="252"/>
        <v>830.59464135394899</v>
      </c>
      <c r="Y637" s="90">
        <f t="shared" si="252"/>
        <v>832.83379488104447</v>
      </c>
      <c r="Z637" s="90">
        <f t="shared" si="252"/>
        <v>891.45698438201032</v>
      </c>
      <c r="AA637" s="90">
        <f t="shared" si="252"/>
        <v>982.93968412629704</v>
      </c>
      <c r="AB637" s="90">
        <f t="shared" si="252"/>
        <v>1083.6335428299121</v>
      </c>
      <c r="AC637" s="90">
        <f t="shared" si="252"/>
        <v>1138.062203625951</v>
      </c>
      <c r="AD637" s="90">
        <f t="shared" si="252"/>
        <v>1080.5469855546323</v>
      </c>
      <c r="AE637" s="90">
        <f t="shared" si="252"/>
        <v>1062.2680348041417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8005.1470060177753</v>
      </c>
      <c r="D656" s="28">
        <f t="shared" si="256"/>
        <v>8304.6715013997273</v>
      </c>
      <c r="E656" s="28">
        <f t="shared" si="256"/>
        <v>9381.0911992568872</v>
      </c>
      <c r="F656" s="28">
        <f t="shared" si="256"/>
        <v>10093.934151733029</v>
      </c>
      <c r="G656" s="28">
        <f t="shared" si="256"/>
        <v>10707.789799398901</v>
      </c>
      <c r="H656" s="28">
        <f t="shared" si="256"/>
        <v>11709.797905900274</v>
      </c>
      <c r="I656" s="28">
        <f t="shared" si="256"/>
        <v>12156.393399348459</v>
      </c>
      <c r="J656" s="28">
        <f t="shared" si="256"/>
        <v>14489.96706109242</v>
      </c>
      <c r="K656" s="28">
        <f t="shared" si="256"/>
        <v>13743.334461873423</v>
      </c>
      <c r="L656" s="28">
        <f t="shared" si="256"/>
        <v>13942.781042052604</v>
      </c>
      <c r="M656" s="28">
        <f t="shared" si="256"/>
        <v>14332.827516092695</v>
      </c>
      <c r="N656" s="28">
        <f t="shared" si="256"/>
        <v>14971.673625317844</v>
      </c>
      <c r="O656" s="28">
        <f t="shared" si="256"/>
        <v>14683.949432484678</v>
      </c>
      <c r="P656" s="28">
        <f t="shared" si="256"/>
        <v>15084.804094614312</v>
      </c>
      <c r="Q656" s="28">
        <f t="shared" si="256"/>
        <v>15485.285219859816</v>
      </c>
      <c r="R656" s="28">
        <f t="shared" si="256"/>
        <v>15725.64109738632</v>
      </c>
      <c r="S656" s="28">
        <f t="shared" si="256"/>
        <v>15830.848094357427</v>
      </c>
      <c r="T656" s="28">
        <f t="shared" si="256"/>
        <v>17637.89083073099</v>
      </c>
      <c r="U656" s="28">
        <f t="shared" si="256"/>
        <v>17106.540724955335</v>
      </c>
      <c r="V656" s="28">
        <f t="shared" si="256"/>
        <v>16544.124366419841</v>
      </c>
      <c r="W656" s="28">
        <f t="shared" si="256"/>
        <v>17000.507158463661</v>
      </c>
      <c r="X656" s="28">
        <f t="shared" si="256"/>
        <v>17680.807974872361</v>
      </c>
      <c r="Y656" s="28">
        <f t="shared" si="256"/>
        <v>18621.38077914761</v>
      </c>
      <c r="Z656" s="28">
        <f t="shared" si="256"/>
        <v>18591.197464859964</v>
      </c>
      <c r="AA656" s="28">
        <f t="shared" si="256"/>
        <v>19119.658536686158</v>
      </c>
      <c r="AB656" s="28">
        <f t="shared" si="256"/>
        <v>20178.615527613132</v>
      </c>
      <c r="AC656" s="28">
        <f t="shared" si="256"/>
        <v>21231.638209492081</v>
      </c>
      <c r="AD656" s="28">
        <f t="shared" si="256"/>
        <v>23070.715275859329</v>
      </c>
      <c r="AE656" s="28">
        <f t="shared" si="256"/>
        <v>22259.468364745935</v>
      </c>
    </row>
    <row r="657" spans="1:31" x14ac:dyDescent="0.2">
      <c r="A657" s="6" t="s">
        <v>19</v>
      </c>
      <c r="B657" s="7" t="s">
        <v>20</v>
      </c>
      <c r="C657" s="21">
        <f>+C600</f>
        <v>6360.1938102496397</v>
      </c>
      <c r="D657" s="21">
        <f t="shared" ref="D657:AE657" si="257">+D600</f>
        <v>6485.3955026096864</v>
      </c>
      <c r="E657" s="21">
        <f t="shared" si="257"/>
        <v>7447.8468471906453</v>
      </c>
      <c r="F657" s="21">
        <f t="shared" si="257"/>
        <v>8146.8372230403384</v>
      </c>
      <c r="G657" s="21">
        <f t="shared" si="257"/>
        <v>8563.74182051975</v>
      </c>
      <c r="H657" s="21">
        <f t="shared" si="257"/>
        <v>9525.070203861691</v>
      </c>
      <c r="I657" s="21">
        <f t="shared" si="257"/>
        <v>9870.9713432770532</v>
      </c>
      <c r="J657" s="21">
        <f t="shared" si="257"/>
        <v>12000.792610801025</v>
      </c>
      <c r="K657" s="21">
        <f t="shared" si="257"/>
        <v>11058.525284656</v>
      </c>
      <c r="L657" s="21">
        <f t="shared" si="257"/>
        <v>11180.468230771659</v>
      </c>
      <c r="M657" s="21">
        <f t="shared" si="257"/>
        <v>11429.502754840603</v>
      </c>
      <c r="N657" s="21">
        <f t="shared" si="257"/>
        <v>11648.518790612148</v>
      </c>
      <c r="O657" s="21">
        <f t="shared" si="257"/>
        <v>11153.771960108474</v>
      </c>
      <c r="P657" s="21">
        <f t="shared" si="257"/>
        <v>11347.960859604955</v>
      </c>
      <c r="Q657" s="21">
        <f t="shared" si="257"/>
        <v>11559.523715600357</v>
      </c>
      <c r="R657" s="21">
        <f t="shared" si="257"/>
        <v>11485.440026729502</v>
      </c>
      <c r="S657" s="21">
        <f t="shared" si="257"/>
        <v>11214.599257297907</v>
      </c>
      <c r="T657" s="21">
        <f t="shared" si="257"/>
        <v>13071.991405683768</v>
      </c>
      <c r="U657" s="21">
        <f t="shared" si="257"/>
        <v>12947.345218362638</v>
      </c>
      <c r="V657" s="21">
        <f t="shared" si="257"/>
        <v>12434.734702915253</v>
      </c>
      <c r="W657" s="21">
        <f t="shared" si="257"/>
        <v>12811.218040959109</v>
      </c>
      <c r="X657" s="21">
        <f t="shared" si="257"/>
        <v>13381.660882591957</v>
      </c>
      <c r="Y657" s="21">
        <f t="shared" si="257"/>
        <v>14214.377225233458</v>
      </c>
      <c r="Z657" s="21">
        <f t="shared" si="257"/>
        <v>13979.961428726016</v>
      </c>
      <c r="AA657" s="21">
        <f t="shared" si="257"/>
        <v>14121.445195283877</v>
      </c>
      <c r="AB657" s="21">
        <f t="shared" si="257"/>
        <v>15380.974555246496</v>
      </c>
      <c r="AC657" s="21">
        <f t="shared" si="257"/>
        <v>15800.184501180433</v>
      </c>
      <c r="AD657" s="21">
        <f t="shared" si="257"/>
        <v>16705.514205799809</v>
      </c>
      <c r="AE657" s="21">
        <f t="shared" si="257"/>
        <v>16349.223313884035</v>
      </c>
    </row>
    <row r="658" spans="1:31" x14ac:dyDescent="0.2">
      <c r="A658" s="12" t="s">
        <v>248</v>
      </c>
      <c r="B658" s="7" t="s">
        <v>249</v>
      </c>
      <c r="C658" s="21">
        <f>+C604</f>
        <v>275.39302248093838</v>
      </c>
      <c r="D658" s="21">
        <f t="shared" ref="D658:AE658" si="258">+D604</f>
        <v>315.46448547574988</v>
      </c>
      <c r="E658" s="21">
        <f t="shared" si="258"/>
        <v>341.88858497830057</v>
      </c>
      <c r="F658" s="21">
        <f t="shared" si="258"/>
        <v>351.56755842737539</v>
      </c>
      <c r="G658" s="21">
        <f t="shared" si="258"/>
        <v>376.71273996066321</v>
      </c>
      <c r="H658" s="21">
        <f t="shared" si="258"/>
        <v>414.11239130901151</v>
      </c>
      <c r="I658" s="21">
        <f t="shared" si="258"/>
        <v>410.27521231043465</v>
      </c>
      <c r="J658" s="21">
        <f t="shared" si="258"/>
        <v>442.64594804941044</v>
      </c>
      <c r="K658" s="21">
        <f t="shared" si="258"/>
        <v>502.72000430149859</v>
      </c>
      <c r="L658" s="21">
        <f t="shared" si="258"/>
        <v>437.09604848925096</v>
      </c>
      <c r="M658" s="21">
        <f t="shared" si="258"/>
        <v>473.95405813823021</v>
      </c>
      <c r="N658" s="21">
        <f t="shared" si="258"/>
        <v>488.272243512356</v>
      </c>
      <c r="O658" s="21">
        <f t="shared" si="258"/>
        <v>509.60021817363679</v>
      </c>
      <c r="P658" s="21">
        <f t="shared" si="258"/>
        <v>532.81237798319671</v>
      </c>
      <c r="Q658" s="21">
        <f t="shared" si="258"/>
        <v>571.67292273046689</v>
      </c>
      <c r="R658" s="21">
        <f t="shared" si="258"/>
        <v>610.09952567299956</v>
      </c>
      <c r="S658" s="21">
        <f t="shared" si="258"/>
        <v>633.217323199014</v>
      </c>
      <c r="T658" s="21">
        <f t="shared" si="258"/>
        <v>717.83536477943812</v>
      </c>
      <c r="U658" s="21">
        <f t="shared" si="258"/>
        <v>758.07047758699844</v>
      </c>
      <c r="V658" s="21">
        <f t="shared" si="258"/>
        <v>752.50358608284057</v>
      </c>
      <c r="W658" s="21">
        <f t="shared" si="258"/>
        <v>796.08025754781534</v>
      </c>
      <c r="X658" s="21">
        <f t="shared" si="258"/>
        <v>873.08906033743369</v>
      </c>
      <c r="Y658" s="21">
        <f t="shared" si="258"/>
        <v>951.06217157113542</v>
      </c>
      <c r="Z658" s="21">
        <f t="shared" si="258"/>
        <v>1020.4579424941298</v>
      </c>
      <c r="AA658" s="21">
        <f t="shared" si="258"/>
        <v>1085.0303989849765</v>
      </c>
      <c r="AB658" s="21">
        <f t="shared" si="258"/>
        <v>887.28147650772996</v>
      </c>
      <c r="AC658" s="21">
        <f t="shared" si="258"/>
        <v>1330.0345328929118</v>
      </c>
      <c r="AD658" s="21">
        <f t="shared" si="258"/>
        <v>1380.7624734215483</v>
      </c>
      <c r="AE658" s="21">
        <f t="shared" si="258"/>
        <v>1387.1526794085637</v>
      </c>
    </row>
    <row r="659" spans="1:31" x14ac:dyDescent="0.2">
      <c r="A659" s="12" t="s">
        <v>390</v>
      </c>
      <c r="B659" s="7" t="s">
        <v>391</v>
      </c>
      <c r="C659" s="21">
        <f>+C613</f>
        <v>608.05695384895921</v>
      </c>
      <c r="D659" s="21">
        <f t="shared" ref="D659:AE659" si="259">+D613</f>
        <v>634.30191471265096</v>
      </c>
      <c r="E659" s="21">
        <f t="shared" si="259"/>
        <v>664.93132285805518</v>
      </c>
      <c r="F659" s="21">
        <f t="shared" si="259"/>
        <v>701.90849617228992</v>
      </c>
      <c r="G659" s="21">
        <f t="shared" si="259"/>
        <v>740.55934913040164</v>
      </c>
      <c r="H659" s="21">
        <f t="shared" si="259"/>
        <v>774.82593524558786</v>
      </c>
      <c r="I659" s="21">
        <f t="shared" si="259"/>
        <v>818.30146220747031</v>
      </c>
      <c r="J659" s="21">
        <f t="shared" si="259"/>
        <v>889.50058162442099</v>
      </c>
      <c r="K659" s="21">
        <f t="shared" si="259"/>
        <v>884.6773723269381</v>
      </c>
      <c r="L659" s="21">
        <f t="shared" si="259"/>
        <v>924.41168702758148</v>
      </c>
      <c r="M659" s="21">
        <f t="shared" si="259"/>
        <v>918.9451417828991</v>
      </c>
      <c r="N659" s="21">
        <f t="shared" si="259"/>
        <v>879.58959375325674</v>
      </c>
      <c r="O659" s="21">
        <f t="shared" si="259"/>
        <v>917.87383472466956</v>
      </c>
      <c r="P659" s="21">
        <f t="shared" si="259"/>
        <v>902.73362406035176</v>
      </c>
      <c r="Q659" s="21">
        <f t="shared" si="259"/>
        <v>994.02880186179948</v>
      </c>
      <c r="R659" s="21">
        <f t="shared" si="259"/>
        <v>1033.3169131920331</v>
      </c>
      <c r="S659" s="21">
        <f t="shared" si="259"/>
        <v>1102.5750415346658</v>
      </c>
      <c r="T659" s="21">
        <f t="shared" si="259"/>
        <v>1173.784094292781</v>
      </c>
      <c r="U659" s="21">
        <f t="shared" si="259"/>
        <v>1157.1332766519752</v>
      </c>
      <c r="V659" s="21">
        <f t="shared" si="259"/>
        <v>1125.6137195087451</v>
      </c>
      <c r="W659" s="21">
        <f t="shared" si="259"/>
        <v>1119.1734912403956</v>
      </c>
      <c r="X659" s="21">
        <f t="shared" si="259"/>
        <v>1090.1716352137478</v>
      </c>
      <c r="Y659" s="21">
        <f t="shared" si="259"/>
        <v>1145.3468457370163</v>
      </c>
      <c r="Z659" s="21">
        <f t="shared" si="259"/>
        <v>1096.5612618020482</v>
      </c>
      <c r="AA659" s="21">
        <f t="shared" si="259"/>
        <v>1039.9382689398415</v>
      </c>
      <c r="AB659" s="21">
        <f t="shared" si="259"/>
        <v>1056.8314601937332</v>
      </c>
      <c r="AC659" s="21">
        <f t="shared" si="259"/>
        <v>1058.365863078285</v>
      </c>
      <c r="AD659" s="21">
        <f t="shared" si="259"/>
        <v>1048.8335050704</v>
      </c>
      <c r="AE659" s="21">
        <f t="shared" si="259"/>
        <v>1070.1140625768537</v>
      </c>
    </row>
    <row r="660" spans="1:31" x14ac:dyDescent="0.2">
      <c r="A660" s="12" t="s">
        <v>548</v>
      </c>
      <c r="B660" s="7" t="s">
        <v>804</v>
      </c>
      <c r="C660" s="21">
        <f>+C624</f>
        <v>288.35795961625354</v>
      </c>
      <c r="D660" s="21">
        <f t="shared" ref="D660:AE660" si="260">+D624</f>
        <v>368.02999430300781</v>
      </c>
      <c r="E660" s="21">
        <f t="shared" si="260"/>
        <v>348.18251301733807</v>
      </c>
      <c r="F660" s="21">
        <f t="shared" si="260"/>
        <v>247.52428130197373</v>
      </c>
      <c r="G660" s="21">
        <f t="shared" si="260"/>
        <v>312.25528037518353</v>
      </c>
      <c r="H660" s="21">
        <f t="shared" si="260"/>
        <v>226.56821692725273</v>
      </c>
      <c r="I660" s="21">
        <f t="shared" si="260"/>
        <v>232.73465481509743</v>
      </c>
      <c r="J660" s="21">
        <f t="shared" si="260"/>
        <v>226.09710455186811</v>
      </c>
      <c r="K660" s="21">
        <f t="shared" si="260"/>
        <v>252.53617360496378</v>
      </c>
      <c r="L660" s="21">
        <f t="shared" si="260"/>
        <v>262.27015199181756</v>
      </c>
      <c r="M660" s="21">
        <f t="shared" si="260"/>
        <v>282.50660539045566</v>
      </c>
      <c r="N660" s="21">
        <f t="shared" si="260"/>
        <v>278.56717265614378</v>
      </c>
      <c r="O660" s="21">
        <f t="shared" si="260"/>
        <v>154.02080717431508</v>
      </c>
      <c r="P660" s="21">
        <f t="shared" si="260"/>
        <v>269.29223284768642</v>
      </c>
      <c r="Q660" s="21">
        <f t="shared" si="260"/>
        <v>223.63263374192053</v>
      </c>
      <c r="R660" s="21">
        <f t="shared" si="260"/>
        <v>305.60001547440248</v>
      </c>
      <c r="S660" s="21">
        <f t="shared" si="260"/>
        <v>391.42789144969828</v>
      </c>
      <c r="T660" s="21">
        <f t="shared" si="260"/>
        <v>387.01194709596825</v>
      </c>
      <c r="U660" s="21">
        <f t="shared" si="260"/>
        <v>223.30173906846494</v>
      </c>
      <c r="V660" s="21">
        <f t="shared" si="260"/>
        <v>472.75839263520464</v>
      </c>
      <c r="W660" s="21">
        <f t="shared" si="260"/>
        <v>419.49844834297858</v>
      </c>
      <c r="X660" s="21">
        <f t="shared" si="260"/>
        <v>394.23617410589253</v>
      </c>
      <c r="Y660" s="21">
        <f t="shared" si="260"/>
        <v>331.13413448971448</v>
      </c>
      <c r="Z660" s="21">
        <f t="shared" si="260"/>
        <v>342.17004335874873</v>
      </c>
      <c r="AA660" s="21">
        <f t="shared" si="260"/>
        <v>715.90355861165403</v>
      </c>
      <c r="AB660" s="21">
        <f t="shared" si="260"/>
        <v>340.59074739211195</v>
      </c>
      <c r="AC660" s="21">
        <f t="shared" si="260"/>
        <v>384.99571125645605</v>
      </c>
      <c r="AD660" s="21">
        <f t="shared" si="260"/>
        <v>1083.4976612265609</v>
      </c>
      <c r="AE660" s="21">
        <f t="shared" si="260"/>
        <v>392.18672902907838</v>
      </c>
    </row>
    <row r="661" spans="1:31" x14ac:dyDescent="0.2">
      <c r="A661" s="12" t="s">
        <v>721</v>
      </c>
      <c r="B661" s="7" t="s">
        <v>722</v>
      </c>
      <c r="C661" s="21">
        <f>+C633</f>
        <v>473.14525982198506</v>
      </c>
      <c r="D661" s="21">
        <f t="shared" ref="D661:AE661" si="261">+D633</f>
        <v>501.47960429863247</v>
      </c>
      <c r="E661" s="21">
        <f t="shared" si="261"/>
        <v>578.24193121254734</v>
      </c>
      <c r="F661" s="21">
        <f t="shared" si="261"/>
        <v>646.09659279105108</v>
      </c>
      <c r="G661" s="21">
        <f t="shared" si="261"/>
        <v>714.52060941290335</v>
      </c>
      <c r="H661" s="21">
        <f t="shared" si="261"/>
        <v>769.22115855673007</v>
      </c>
      <c r="I661" s="21">
        <f t="shared" si="261"/>
        <v>824.11072673840374</v>
      </c>
      <c r="J661" s="21">
        <f t="shared" si="261"/>
        <v>930.93081606569581</v>
      </c>
      <c r="K661" s="21">
        <f t="shared" si="261"/>
        <v>1044.8756269840239</v>
      </c>
      <c r="L661" s="21">
        <f t="shared" si="261"/>
        <v>1138.534923772294</v>
      </c>
      <c r="M661" s="21">
        <f t="shared" si="261"/>
        <v>1227.9189559405083</v>
      </c>
      <c r="N661" s="21">
        <f t="shared" si="261"/>
        <v>1676.7258247839404</v>
      </c>
      <c r="O661" s="21">
        <f t="shared" si="261"/>
        <v>1948.6826123035837</v>
      </c>
      <c r="P661" s="21">
        <f t="shared" si="261"/>
        <v>2032.0050001181207</v>
      </c>
      <c r="Q661" s="21">
        <f t="shared" si="261"/>
        <v>2136.42714592527</v>
      </c>
      <c r="R661" s="21">
        <f t="shared" si="261"/>
        <v>2291.1846163173809</v>
      </c>
      <c r="S661" s="21">
        <f t="shared" si="261"/>
        <v>2489.02858087614</v>
      </c>
      <c r="T661" s="21">
        <f t="shared" si="261"/>
        <v>2287.2680188790364</v>
      </c>
      <c r="U661" s="21">
        <f t="shared" si="261"/>
        <v>2020.6900132852579</v>
      </c>
      <c r="V661" s="21">
        <f t="shared" si="261"/>
        <v>1758.5139652777948</v>
      </c>
      <c r="W661" s="21">
        <f t="shared" si="261"/>
        <v>1854.5369203733619</v>
      </c>
      <c r="X661" s="21">
        <f t="shared" si="261"/>
        <v>1941.6502226233301</v>
      </c>
      <c r="Y661" s="21">
        <f t="shared" si="261"/>
        <v>1979.4604021162847</v>
      </c>
      <c r="Z661" s="21">
        <f t="shared" si="261"/>
        <v>2152.0467884790223</v>
      </c>
      <c r="AA661" s="21">
        <f t="shared" si="261"/>
        <v>2157.3411148658083</v>
      </c>
      <c r="AB661" s="21">
        <f t="shared" si="261"/>
        <v>2512.9372882730645</v>
      </c>
      <c r="AC661" s="21">
        <f t="shared" si="261"/>
        <v>2658.0576010839977</v>
      </c>
      <c r="AD661" s="21">
        <f t="shared" si="261"/>
        <v>2852.1074303410078</v>
      </c>
      <c r="AE661" s="21">
        <f t="shared" si="261"/>
        <v>3060.791579847406</v>
      </c>
    </row>
    <row r="663" spans="1:31" x14ac:dyDescent="0.2">
      <c r="A663" s="139" t="s">
        <v>17</v>
      </c>
      <c r="B663" s="139" t="s">
        <v>18</v>
      </c>
      <c r="C663" s="139">
        <v>1990</v>
      </c>
      <c r="D663" s="139">
        <v>1991</v>
      </c>
      <c r="E663" s="139">
        <v>1992</v>
      </c>
      <c r="F663" s="139">
        <v>1993</v>
      </c>
      <c r="G663" s="139">
        <v>1994</v>
      </c>
      <c r="H663" s="139">
        <v>1995</v>
      </c>
      <c r="I663" s="139">
        <v>1996</v>
      </c>
      <c r="J663" s="139">
        <v>1997</v>
      </c>
      <c r="K663" s="139">
        <v>1998</v>
      </c>
      <c r="L663" s="139">
        <v>1999</v>
      </c>
      <c r="M663" s="139">
        <v>2000</v>
      </c>
      <c r="N663" s="139">
        <v>2001</v>
      </c>
      <c r="O663" s="139">
        <v>2002</v>
      </c>
      <c r="P663" s="139">
        <v>2003</v>
      </c>
      <c r="Q663" s="139">
        <v>2004</v>
      </c>
      <c r="R663" s="139">
        <v>2005</v>
      </c>
      <c r="S663" s="139">
        <v>2006</v>
      </c>
      <c r="T663" s="139">
        <v>2007</v>
      </c>
      <c r="U663" s="139">
        <v>2008</v>
      </c>
      <c r="V663" s="139">
        <v>2009</v>
      </c>
      <c r="W663" s="139">
        <v>2010</v>
      </c>
      <c r="X663" s="139">
        <v>2011</v>
      </c>
      <c r="Y663" s="139">
        <v>2012</v>
      </c>
      <c r="Z663" s="139">
        <v>2013</v>
      </c>
      <c r="AA663" s="139">
        <v>2014</v>
      </c>
      <c r="AB663" s="139">
        <v>2015</v>
      </c>
      <c r="AC663" s="139">
        <v>2016</v>
      </c>
      <c r="AD663" s="139">
        <v>2017</v>
      </c>
      <c r="AE663" s="139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5">
        <v>0</v>
      </c>
      <c r="AE668" s="145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6" priority="368" operator="equal">
      <formula>0</formula>
    </cfRule>
  </conditionalFormatting>
  <conditionalFormatting sqref="A425:B426 A430:B431 A434:B437 A427:A429">
    <cfRule type="cellIs" dxfId="185" priority="127" operator="lessThan">
      <formula>0</formula>
    </cfRule>
  </conditionalFormatting>
  <conditionalFormatting sqref="A432:B433">
    <cfRule type="cellIs" dxfId="184" priority="126" operator="lessThan">
      <formula>0</formula>
    </cfRule>
  </conditionalFormatting>
  <conditionalFormatting sqref="B555 A576:B581">
    <cfRule type="cellIs" dxfId="183" priority="125" operator="lessThan">
      <formula>0</formula>
    </cfRule>
  </conditionalFormatting>
  <conditionalFormatting sqref="A633:B638 B624">
    <cfRule type="cellIs" dxfId="182" priority="124" operator="lessThan">
      <formula>0</formula>
    </cfRule>
  </conditionalFormatting>
  <conditionalFormatting sqref="A661:B661">
    <cfRule type="cellIs" dxfId="181" priority="123" operator="lessThan">
      <formula>0</formula>
    </cfRule>
  </conditionalFormatting>
  <conditionalFormatting sqref="B659:B660">
    <cfRule type="cellIs" dxfId="180" priority="122" operator="lessThan">
      <formula>0</formula>
    </cfRule>
  </conditionalFormatting>
  <conditionalFormatting sqref="B613">
    <cfRule type="cellIs" dxfId="179" priority="121" operator="lessThan">
      <formula>0</formula>
    </cfRule>
  </conditionalFormatting>
  <conditionalFormatting sqref="C434 C431 C425:C426">
    <cfRule type="cellIs" dxfId="178" priority="120" operator="lessThan">
      <formula>0</formula>
    </cfRule>
  </conditionalFormatting>
  <conditionalFormatting sqref="C613">
    <cfRule type="cellIs" dxfId="177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6" priority="117" operator="lessThan">
      <formula>0</formula>
    </cfRule>
  </conditionalFormatting>
  <conditionalFormatting sqref="C633 C624">
    <cfRule type="cellIs" dxfId="175" priority="115" operator="lessThan">
      <formula>0</formula>
    </cfRule>
  </conditionalFormatting>
  <conditionalFormatting sqref="C315">
    <cfRule type="cellIs" dxfId="174" priority="113" operator="lessThan">
      <formula>0</formula>
    </cfRule>
  </conditionalFormatting>
  <conditionalFormatting sqref="C328">
    <cfRule type="cellIs" dxfId="173" priority="114" operator="lessThan">
      <formula>0</formula>
    </cfRule>
  </conditionalFormatting>
  <conditionalFormatting sqref="C252">
    <cfRule type="cellIs" dxfId="172" priority="101" operator="lessThan">
      <formula>0</formula>
    </cfRule>
  </conditionalFormatting>
  <conditionalFormatting sqref="C195">
    <cfRule type="cellIs" dxfId="171" priority="112" operator="lessThan">
      <formula>0</formula>
    </cfRule>
  </conditionalFormatting>
  <conditionalFormatting sqref="C202">
    <cfRule type="cellIs" dxfId="170" priority="111" operator="lessThan">
      <formula>0</formula>
    </cfRule>
  </conditionalFormatting>
  <conditionalFormatting sqref="C206">
    <cfRule type="cellIs" dxfId="169" priority="110" operator="lessThan">
      <formula>0</formula>
    </cfRule>
  </conditionalFormatting>
  <conditionalFormatting sqref="C213">
    <cfRule type="cellIs" dxfId="168" priority="109" operator="lessThan">
      <formula>0</formula>
    </cfRule>
  </conditionalFormatting>
  <conditionalFormatting sqref="C216:C217">
    <cfRule type="cellIs" dxfId="167" priority="108" operator="lessThan">
      <formula>0</formula>
    </cfRule>
  </conditionalFormatting>
  <conditionalFormatting sqref="C219">
    <cfRule type="cellIs" dxfId="166" priority="107" operator="lessThan">
      <formula>0</formula>
    </cfRule>
  </conditionalFormatting>
  <conditionalFormatting sqref="C226">
    <cfRule type="cellIs" dxfId="165" priority="106" operator="lessThan">
      <formula>0</formula>
    </cfRule>
  </conditionalFormatting>
  <conditionalFormatting sqref="C230">
    <cfRule type="cellIs" dxfId="164" priority="105" operator="lessThan">
      <formula>0</formula>
    </cfRule>
  </conditionalFormatting>
  <conditionalFormatting sqref="C237">
    <cfRule type="cellIs" dxfId="163" priority="104" operator="lessThan">
      <formula>0</formula>
    </cfRule>
  </conditionalFormatting>
  <conditionalFormatting sqref="C240">
    <cfRule type="cellIs" dxfId="162" priority="103" operator="lessThan">
      <formula>0</formula>
    </cfRule>
  </conditionalFormatting>
  <conditionalFormatting sqref="C244">
    <cfRule type="cellIs" dxfId="161" priority="102" operator="lessThan">
      <formula>0</formula>
    </cfRule>
  </conditionalFormatting>
  <conditionalFormatting sqref="C257:C258">
    <cfRule type="cellIs" dxfId="160" priority="100" operator="lessThan">
      <formula>0</formula>
    </cfRule>
  </conditionalFormatting>
  <conditionalFormatting sqref="C260">
    <cfRule type="cellIs" dxfId="159" priority="99" operator="lessThan">
      <formula>0</formula>
    </cfRule>
  </conditionalFormatting>
  <conditionalFormatting sqref="C269:C270">
    <cfRule type="cellIs" dxfId="158" priority="98" operator="lessThan">
      <formula>0</formula>
    </cfRule>
  </conditionalFormatting>
  <conditionalFormatting sqref="C272">
    <cfRule type="cellIs" dxfId="157" priority="97" operator="lessThan">
      <formula>0</formula>
    </cfRule>
  </conditionalFormatting>
  <conditionalFormatting sqref="C277">
    <cfRule type="cellIs" dxfId="156" priority="96" operator="lessThan">
      <formula>0</formula>
    </cfRule>
  </conditionalFormatting>
  <conditionalFormatting sqref="C279">
    <cfRule type="cellIs" dxfId="155" priority="95" operator="lessThan">
      <formula>0</formula>
    </cfRule>
  </conditionalFormatting>
  <conditionalFormatting sqref="C287">
    <cfRule type="cellIs" dxfId="154" priority="94" operator="lessThan">
      <formula>0</formula>
    </cfRule>
  </conditionalFormatting>
  <conditionalFormatting sqref="C291">
    <cfRule type="cellIs" dxfId="153" priority="93" operator="lessThan">
      <formula>0</formula>
    </cfRule>
  </conditionalFormatting>
  <conditionalFormatting sqref="C453">
    <cfRule type="cellIs" dxfId="152" priority="88" operator="lessThan">
      <formula>0</formula>
    </cfRule>
  </conditionalFormatting>
  <conditionalFormatting sqref="C453">
    <cfRule type="cellIs" dxfId="151" priority="86" operator="equal">
      <formula>0</formula>
    </cfRule>
    <cfRule type="cellIs" dxfId="150" priority="87" operator="equal">
      <formula>0</formula>
    </cfRule>
  </conditionalFormatting>
  <conditionalFormatting sqref="C191:C193">
    <cfRule type="cellIs" dxfId="149" priority="85" operator="lessThan">
      <formula>0</formula>
    </cfRule>
  </conditionalFormatting>
  <conditionalFormatting sqref="C597">
    <cfRule type="cellIs" dxfId="148" priority="83" operator="lessThan">
      <formula>0</formula>
    </cfRule>
  </conditionalFormatting>
  <conditionalFormatting sqref="C597">
    <cfRule type="cellIs" dxfId="147" priority="81" operator="equal">
      <formula>0</formula>
    </cfRule>
    <cfRule type="cellIs" dxfId="146" priority="82" operator="equal">
      <formula>0</formula>
    </cfRule>
  </conditionalFormatting>
  <conditionalFormatting sqref="C654">
    <cfRule type="cellIs" dxfId="145" priority="80" operator="lessThan">
      <formula>0</formula>
    </cfRule>
  </conditionalFormatting>
  <conditionalFormatting sqref="C654">
    <cfRule type="cellIs" dxfId="144" priority="78" operator="equal">
      <formula>0</formula>
    </cfRule>
    <cfRule type="cellIs" dxfId="143" priority="79" operator="equal">
      <formula>0</formula>
    </cfRule>
  </conditionalFormatting>
  <conditionalFormatting sqref="C355">
    <cfRule type="cellIs" dxfId="142" priority="77" operator="lessThan">
      <formula>0</formula>
    </cfRule>
  </conditionalFormatting>
  <conditionalFormatting sqref="C367">
    <cfRule type="cellIs" dxfId="141" priority="76" operator="lessThan">
      <formula>0</formula>
    </cfRule>
  </conditionalFormatting>
  <conditionalFormatting sqref="C566:C567">
    <cfRule type="cellIs" dxfId="140" priority="71" operator="lessThan">
      <formula>0</formula>
    </cfRule>
  </conditionalFormatting>
  <conditionalFormatting sqref="C555:C556 C571 C568 C565 C562 C559 C574:C577">
    <cfRule type="cellIs" dxfId="139" priority="75" operator="lessThan">
      <formula>0</formula>
    </cfRule>
  </conditionalFormatting>
  <conditionalFormatting sqref="C557:C558">
    <cfRule type="cellIs" dxfId="138" priority="74" operator="lessThan">
      <formula>0</formula>
    </cfRule>
  </conditionalFormatting>
  <conditionalFormatting sqref="C560:C561">
    <cfRule type="cellIs" dxfId="137" priority="73" operator="lessThan">
      <formula>0</formula>
    </cfRule>
  </conditionalFormatting>
  <conditionalFormatting sqref="C563:C564">
    <cfRule type="cellIs" dxfId="136" priority="72" operator="lessThan">
      <formula>0</formula>
    </cfRule>
  </conditionalFormatting>
  <conditionalFormatting sqref="C569:C570">
    <cfRule type="cellIs" dxfId="135" priority="70" operator="lessThan">
      <formula>0</formula>
    </cfRule>
  </conditionalFormatting>
  <conditionalFormatting sqref="C572:C573">
    <cfRule type="cellIs" dxfId="134" priority="69" operator="lessThan">
      <formula>0</formula>
    </cfRule>
  </conditionalFormatting>
  <conditionalFormatting sqref="C578:C579">
    <cfRule type="cellIs" dxfId="133" priority="68" operator="lessThan">
      <formula>0</formula>
    </cfRule>
  </conditionalFormatting>
  <conditionalFormatting sqref="C585:C586">
    <cfRule type="cellIs" dxfId="132" priority="67" operator="lessThan">
      <formula>0</formula>
    </cfRule>
  </conditionalFormatting>
  <conditionalFormatting sqref="C541 C549:C554 C544:C545">
    <cfRule type="cellIs" dxfId="131" priority="66" operator="lessThan">
      <formula>0</formula>
    </cfRule>
  </conditionalFormatting>
  <conditionalFormatting sqref="C524">
    <cfRule type="cellIs" dxfId="130" priority="65" operator="lessThan">
      <formula>0</formula>
    </cfRule>
  </conditionalFormatting>
  <conditionalFormatting sqref="C526:C540">
    <cfRule type="cellIs" dxfId="129" priority="64" operator="lessThan">
      <formula>0</formula>
    </cfRule>
  </conditionalFormatting>
  <conditionalFormatting sqref="C525">
    <cfRule type="cellIs" dxfId="128" priority="63" operator="lessThan">
      <formula>0</formula>
    </cfRule>
  </conditionalFormatting>
  <conditionalFormatting sqref="C542">
    <cfRule type="cellIs" dxfId="127" priority="62" operator="lessThan">
      <formula>0</formula>
    </cfRule>
  </conditionalFormatting>
  <conditionalFormatting sqref="C543">
    <cfRule type="cellIs" dxfId="126" priority="61" operator="lessThan">
      <formula>0</formula>
    </cfRule>
  </conditionalFormatting>
  <conditionalFormatting sqref="C580:C581">
    <cfRule type="cellIs" dxfId="125" priority="60" operator="lessThan">
      <formula>0</formula>
    </cfRule>
  </conditionalFormatting>
  <conditionalFormatting sqref="D434:AE434 D431:AE431 D425:AE426">
    <cfRule type="cellIs" dxfId="124" priority="59" operator="lessThan">
      <formula>0</formula>
    </cfRule>
  </conditionalFormatting>
  <conditionalFormatting sqref="D613:AE613">
    <cfRule type="cellIs" dxfId="123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2" priority="57" operator="lessThan">
      <formula>0</formula>
    </cfRule>
  </conditionalFormatting>
  <conditionalFormatting sqref="D633:AE633 D624:AE624">
    <cfRule type="cellIs" dxfId="121" priority="56" operator="lessThan">
      <formula>0</formula>
    </cfRule>
  </conditionalFormatting>
  <conditionalFormatting sqref="D315:AE315">
    <cfRule type="cellIs" dxfId="120" priority="54" operator="lessThan">
      <formula>0</formula>
    </cfRule>
  </conditionalFormatting>
  <conditionalFormatting sqref="D328:AE328">
    <cfRule type="cellIs" dxfId="119" priority="55" operator="lessThan">
      <formula>0</formula>
    </cfRule>
  </conditionalFormatting>
  <conditionalFormatting sqref="D252:AE252">
    <cfRule type="cellIs" dxfId="118" priority="42" operator="lessThan">
      <formula>0</formula>
    </cfRule>
  </conditionalFormatting>
  <conditionalFormatting sqref="D195:AE195">
    <cfRule type="cellIs" dxfId="117" priority="53" operator="lessThan">
      <formula>0</formula>
    </cfRule>
  </conditionalFormatting>
  <conditionalFormatting sqref="D202:AE202">
    <cfRule type="cellIs" dxfId="116" priority="52" operator="lessThan">
      <formula>0</formula>
    </cfRule>
  </conditionalFormatting>
  <conditionalFormatting sqref="D206:AE206">
    <cfRule type="cellIs" dxfId="115" priority="51" operator="lessThan">
      <formula>0</formula>
    </cfRule>
  </conditionalFormatting>
  <conditionalFormatting sqref="D213:AE213">
    <cfRule type="cellIs" dxfId="114" priority="50" operator="lessThan">
      <formula>0</formula>
    </cfRule>
  </conditionalFormatting>
  <conditionalFormatting sqref="D216:AE217">
    <cfRule type="cellIs" dxfId="113" priority="49" operator="lessThan">
      <formula>0</formula>
    </cfRule>
  </conditionalFormatting>
  <conditionalFormatting sqref="D219:AE219">
    <cfRule type="cellIs" dxfId="112" priority="48" operator="lessThan">
      <formula>0</formula>
    </cfRule>
  </conditionalFormatting>
  <conditionalFormatting sqref="D226:AE226">
    <cfRule type="cellIs" dxfId="111" priority="47" operator="lessThan">
      <formula>0</formula>
    </cfRule>
  </conditionalFormatting>
  <conditionalFormatting sqref="D230:AE230">
    <cfRule type="cellIs" dxfId="110" priority="46" operator="lessThan">
      <formula>0</formula>
    </cfRule>
  </conditionalFormatting>
  <conditionalFormatting sqref="D237:AE237">
    <cfRule type="cellIs" dxfId="109" priority="45" operator="lessThan">
      <formula>0</formula>
    </cfRule>
  </conditionalFormatting>
  <conditionalFormatting sqref="D240:AE240">
    <cfRule type="cellIs" dxfId="108" priority="44" operator="lessThan">
      <formula>0</formula>
    </cfRule>
  </conditionalFormatting>
  <conditionalFormatting sqref="D244:AE244">
    <cfRule type="cellIs" dxfId="107" priority="43" operator="lessThan">
      <formula>0</formula>
    </cfRule>
  </conditionalFormatting>
  <conditionalFormatting sqref="D257:AE258">
    <cfRule type="cellIs" dxfId="106" priority="41" operator="lessThan">
      <formula>0</formula>
    </cfRule>
  </conditionalFormatting>
  <conditionalFormatting sqref="D260:AE260">
    <cfRule type="cellIs" dxfId="105" priority="40" operator="lessThan">
      <formula>0</formula>
    </cfRule>
  </conditionalFormatting>
  <conditionalFormatting sqref="D269:AE270">
    <cfRule type="cellIs" dxfId="104" priority="39" operator="lessThan">
      <formula>0</formula>
    </cfRule>
  </conditionalFormatting>
  <conditionalFormatting sqref="D272:AE272">
    <cfRule type="cellIs" dxfId="103" priority="38" operator="lessThan">
      <formula>0</formula>
    </cfRule>
  </conditionalFormatting>
  <conditionalFormatting sqref="D277:AE277">
    <cfRule type="cellIs" dxfId="102" priority="37" operator="lessThan">
      <formula>0</formula>
    </cfRule>
  </conditionalFormatting>
  <conditionalFormatting sqref="D279:AE279">
    <cfRule type="cellIs" dxfId="101" priority="36" operator="lessThan">
      <formula>0</formula>
    </cfRule>
  </conditionalFormatting>
  <conditionalFormatting sqref="D287:AE287">
    <cfRule type="cellIs" dxfId="100" priority="35" operator="lessThan">
      <formula>0</formula>
    </cfRule>
  </conditionalFormatting>
  <conditionalFormatting sqref="D291:AE291">
    <cfRule type="cellIs" dxfId="99" priority="34" operator="lessThan">
      <formula>0</formula>
    </cfRule>
  </conditionalFormatting>
  <conditionalFormatting sqref="D453:AE453">
    <cfRule type="cellIs" dxfId="98" priority="33" operator="lessThan">
      <formula>0</formula>
    </cfRule>
  </conditionalFormatting>
  <conditionalFormatting sqref="D453:AE453">
    <cfRule type="cellIs" dxfId="97" priority="31" operator="equal">
      <formula>0</formula>
    </cfRule>
    <cfRule type="cellIs" dxfId="96" priority="32" operator="equal">
      <formula>0</formula>
    </cfRule>
  </conditionalFormatting>
  <conditionalFormatting sqref="D191:AE193">
    <cfRule type="cellIs" dxfId="95" priority="30" operator="lessThan">
      <formula>0</formula>
    </cfRule>
  </conditionalFormatting>
  <conditionalFormatting sqref="D597:AE597">
    <cfRule type="cellIs" dxfId="94" priority="29" operator="lessThan">
      <formula>0</formula>
    </cfRule>
  </conditionalFormatting>
  <conditionalFormatting sqref="D597:AE597">
    <cfRule type="cellIs" dxfId="93" priority="27" operator="equal">
      <formula>0</formula>
    </cfRule>
    <cfRule type="cellIs" dxfId="92" priority="28" operator="equal">
      <formula>0</formula>
    </cfRule>
  </conditionalFormatting>
  <conditionalFormatting sqref="D654:AE654">
    <cfRule type="cellIs" dxfId="91" priority="26" operator="lessThan">
      <formula>0</formula>
    </cfRule>
  </conditionalFormatting>
  <conditionalFormatting sqref="D654:AE654">
    <cfRule type="cellIs" dxfId="90" priority="24" operator="equal">
      <formula>0</formula>
    </cfRule>
    <cfRule type="cellIs" dxfId="89" priority="25" operator="equal">
      <formula>0</formula>
    </cfRule>
  </conditionalFormatting>
  <conditionalFormatting sqref="D355:AE355">
    <cfRule type="cellIs" dxfId="88" priority="23" operator="lessThan">
      <formula>0</formula>
    </cfRule>
  </conditionalFormatting>
  <conditionalFormatting sqref="D367:AE367">
    <cfRule type="cellIs" dxfId="87" priority="22" operator="lessThan">
      <formula>0</formula>
    </cfRule>
  </conditionalFormatting>
  <conditionalFormatting sqref="D566:AE567">
    <cfRule type="cellIs" dxfId="86" priority="17" operator="lessThan">
      <formula>0</formula>
    </cfRule>
  </conditionalFormatting>
  <conditionalFormatting sqref="D555:AE556 D571:AE571 D568:AE568 D565:AE565 D562:AE562 D559:AE559 D574:AE577">
    <cfRule type="cellIs" dxfId="85" priority="21" operator="lessThan">
      <formula>0</formula>
    </cfRule>
  </conditionalFormatting>
  <conditionalFormatting sqref="D557:AE558">
    <cfRule type="cellIs" dxfId="84" priority="20" operator="lessThan">
      <formula>0</formula>
    </cfRule>
  </conditionalFormatting>
  <conditionalFormatting sqref="D560:AE561">
    <cfRule type="cellIs" dxfId="83" priority="19" operator="lessThan">
      <formula>0</formula>
    </cfRule>
  </conditionalFormatting>
  <conditionalFormatting sqref="D563:AE564">
    <cfRule type="cellIs" dxfId="82" priority="18" operator="lessThan">
      <formula>0</formula>
    </cfRule>
  </conditionalFormatting>
  <conditionalFormatting sqref="D569:AE570">
    <cfRule type="cellIs" dxfId="81" priority="16" operator="lessThan">
      <formula>0</formula>
    </cfRule>
  </conditionalFormatting>
  <conditionalFormatting sqref="D572:AE573">
    <cfRule type="cellIs" dxfId="80" priority="15" operator="lessThan">
      <formula>0</formula>
    </cfRule>
  </conditionalFormatting>
  <conditionalFormatting sqref="D578:AE579">
    <cfRule type="cellIs" dxfId="79" priority="14" operator="lessThan">
      <formula>0</formula>
    </cfRule>
  </conditionalFormatting>
  <conditionalFormatting sqref="D585:AE586">
    <cfRule type="cellIs" dxfId="78" priority="13" operator="lessThan">
      <formula>0</formula>
    </cfRule>
  </conditionalFormatting>
  <conditionalFormatting sqref="D541:AE541 D549:AE554 D544:AE545">
    <cfRule type="cellIs" dxfId="77" priority="12" operator="lessThan">
      <formula>0</formula>
    </cfRule>
  </conditionalFormatting>
  <conditionalFormatting sqref="D524:AE524">
    <cfRule type="cellIs" dxfId="76" priority="11" operator="lessThan">
      <formula>0</formula>
    </cfRule>
  </conditionalFormatting>
  <conditionalFormatting sqref="D526:AE540">
    <cfRule type="cellIs" dxfId="75" priority="10" operator="lessThan">
      <formula>0</formula>
    </cfRule>
  </conditionalFormatting>
  <conditionalFormatting sqref="D525:AE525">
    <cfRule type="cellIs" dxfId="74" priority="9" operator="lessThan">
      <formula>0</formula>
    </cfRule>
  </conditionalFormatting>
  <conditionalFormatting sqref="D542:AE542">
    <cfRule type="cellIs" dxfId="73" priority="8" operator="lessThan">
      <formula>0</formula>
    </cfRule>
  </conditionalFormatting>
  <conditionalFormatting sqref="D543:AE543">
    <cfRule type="cellIs" dxfId="72" priority="7" operator="lessThan">
      <formula>0</formula>
    </cfRule>
  </conditionalFormatting>
  <conditionalFormatting sqref="D580:AE581">
    <cfRule type="cellIs" dxfId="71" priority="6" operator="lessThan">
      <formula>0</formula>
    </cfRule>
  </conditionalFormatting>
  <conditionalFormatting sqref="C625:AE631">
    <cfRule type="cellIs" dxfId="70" priority="5" operator="lessThan">
      <formula>0</formula>
    </cfRule>
  </conditionalFormatting>
  <conditionalFormatting sqref="C4:AE4">
    <cfRule type="cellIs" dxfId="69" priority="4" operator="lessThan">
      <formula>0</formula>
    </cfRule>
  </conditionalFormatting>
  <conditionalFormatting sqref="A669:B669">
    <cfRule type="cellIs" dxfId="68" priority="3" operator="lessThan">
      <formula>0</formula>
    </cfRule>
  </conditionalFormatting>
  <conditionalFormatting sqref="B667:B668">
    <cfRule type="cellIs" dxfId="67" priority="2" operator="lessThan">
      <formula>0</formula>
    </cfRule>
  </conditionalFormatting>
  <conditionalFormatting sqref="C665:AE669">
    <cfRule type="cellIs" dxfId="66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L69" sqref="L69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6655.050083430232</v>
      </c>
      <c r="D4" s="21">
        <f>+'CO2'!D656+'abs CO2'!D656</f>
        <v>6889.2891947982962</v>
      </c>
      <c r="E4" s="21">
        <f>+'CO2'!E656+'abs CO2'!E656</f>
        <v>7841.0535034455061</v>
      </c>
      <c r="F4" s="21">
        <f>+'CO2'!F656+'abs CO2'!F656</f>
        <v>8438.4495709088442</v>
      </c>
      <c r="G4" s="21">
        <f>+'CO2'!G656+'abs CO2'!G656</f>
        <v>8922.8885988284183</v>
      </c>
      <c r="H4" s="21">
        <f>+'CO2'!H656+'abs CO2'!H656</f>
        <v>9820.4528020273538</v>
      </c>
      <c r="I4" s="21">
        <f>+'CO2'!I656+'abs CO2'!I656</f>
        <v>10152.08724396883</v>
      </c>
      <c r="J4" s="21">
        <f>+'CO2'!J656+'abs CO2'!J656</f>
        <v>12339.091386917549</v>
      </c>
      <c r="K4" s="21">
        <f>+'CO2'!K656+'abs CO2'!K656</f>
        <v>11481.544749153183</v>
      </c>
      <c r="L4" s="21">
        <f>+'CO2'!L656+'abs CO2'!L656</f>
        <v>11527.234177290302</v>
      </c>
      <c r="M4" s="21">
        <f>+'CO2'!M656+'abs CO2'!M656</f>
        <v>11815.241498271838</v>
      </c>
      <c r="N4" s="21">
        <f>+'CO2'!N656+'abs CO2'!N656</f>
        <v>12031.783761860686</v>
      </c>
      <c r="O4" s="21">
        <f>+'CO2'!O656+'abs CO2'!O656</f>
        <v>11427.549516013552</v>
      </c>
      <c r="P4" s="21">
        <f>+'CO2'!P656+'abs CO2'!P656</f>
        <v>11737.309038014357</v>
      </c>
      <c r="Q4" s="21">
        <f>+'CO2'!Q656+'abs CO2'!Q656</f>
        <v>11922.137252723667</v>
      </c>
      <c r="R4" s="21">
        <f>+'CO2'!R656+'abs CO2'!R656</f>
        <v>11936.773943411772</v>
      </c>
      <c r="S4" s="21">
        <f>+'CO2'!S656+'abs CO2'!S656</f>
        <v>11755.110224742319</v>
      </c>
      <c r="T4" s="21">
        <f>+'CO2'!T656+'abs CO2'!T656</f>
        <v>13543.133841571533</v>
      </c>
      <c r="U4" s="21">
        <f>+'CO2'!U656+'abs CO2'!U656</f>
        <v>13283.254491771759</v>
      </c>
      <c r="V4" s="21">
        <f>+'CO2'!V656+'abs CO2'!V656</f>
        <v>12928.629635328814</v>
      </c>
      <c r="W4" s="21">
        <f>+'CO2'!W656+'abs CO2'!W656</f>
        <v>13157.139463598385</v>
      </c>
      <c r="X4" s="21">
        <f>+'CO2'!X656+'abs CO2'!X656</f>
        <v>13701.693854130908</v>
      </c>
      <c r="Y4" s="21">
        <f>+'CO2'!Y656+'abs CO2'!Y656</f>
        <v>14477.653348579963</v>
      </c>
      <c r="Z4" s="21">
        <f>+'CO2'!Z656+'abs CO2'!Z656</f>
        <v>14235.308710385962</v>
      </c>
      <c r="AA4" s="21">
        <f>+'CO2'!AA656+'abs CO2'!AA656</f>
        <v>14702.521403724781</v>
      </c>
      <c r="AB4" s="21">
        <f>+'CO2'!AB656+'abs CO2'!AB656</f>
        <v>15352.125115188701</v>
      </c>
      <c r="AC4" s="21">
        <f>+'CO2'!AC656+'abs CO2'!AC656</f>
        <v>16134.305384474335</v>
      </c>
      <c r="AD4" s="21">
        <f>+'CO2'!AD656+'abs CO2'!AD656</f>
        <v>17600.994419173752</v>
      </c>
      <c r="AE4" s="21">
        <f>+'CO2'!AE656+'abs CO2'!AE656</f>
        <v>16533.677383052505</v>
      </c>
    </row>
    <row r="5" spans="1:31" x14ac:dyDescent="0.2">
      <c r="B5" s="3" t="s">
        <v>234</v>
      </c>
      <c r="C5" s="21">
        <f>+'CH4'!C656*PCG!$C$5</f>
        <v>958.62684806195318</v>
      </c>
      <c r="D5" s="21">
        <f>+'CH4'!D656*PCG!$C$5</f>
        <v>1007.2273395970477</v>
      </c>
      <c r="E5" s="21">
        <f>+'CH4'!E656*PCG!$C$5</f>
        <v>1108.0347138207812</v>
      </c>
      <c r="F5" s="21">
        <f>+'CH4'!F656*PCG!$C$5</f>
        <v>1200.2315370999138</v>
      </c>
      <c r="G5" s="21">
        <f>+'CH4'!G656*PCG!$C$5</f>
        <v>1303.2541377136324</v>
      </c>
      <c r="H5" s="21">
        <f>+'CH4'!H656*PCG!$C$5</f>
        <v>1385.1379890044373</v>
      </c>
      <c r="I5" s="21">
        <f>+'CH4'!I656*PCG!$C$5</f>
        <v>1478.0056124204471</v>
      </c>
      <c r="J5" s="21">
        <f>+'CH4'!J656*PCG!$C$5</f>
        <v>1585.6308849077182</v>
      </c>
      <c r="K5" s="21">
        <f>+'CH4'!K656*PCG!$C$5</f>
        <v>1692.010424791124</v>
      </c>
      <c r="L5" s="21">
        <f>+'CH4'!L656*PCG!$C$5</f>
        <v>1816.2249274470578</v>
      </c>
      <c r="M5" s="21">
        <f>+'CH4'!M656*PCG!$C$5</f>
        <v>1911.0419601952603</v>
      </c>
      <c r="N5" s="21">
        <f>+'CH4'!N656*PCG!$C$5</f>
        <v>2234.3568662936818</v>
      </c>
      <c r="O5" s="21">
        <f>+'CH4'!O656*PCG!$C$5</f>
        <v>2487.7791145859287</v>
      </c>
      <c r="P5" s="21">
        <f>+'CH4'!P656*PCG!$C$5</f>
        <v>2574.4880770093559</v>
      </c>
      <c r="Q5" s="21">
        <f>+'CH4'!Q656*PCG!$C$5</f>
        <v>2753.7228604088132</v>
      </c>
      <c r="R5" s="21">
        <f>+'CH4'!R656*PCG!$C$5</f>
        <v>2937.3662654302661</v>
      </c>
      <c r="S5" s="21">
        <f>+'CH4'!S656*PCG!$C$5</f>
        <v>3176.1586545304822</v>
      </c>
      <c r="T5" s="21">
        <f>+'CH4'!T656*PCG!$C$5</f>
        <v>3113.8618221339925</v>
      </c>
      <c r="U5" s="21">
        <f>+'CH4'!U656*PCG!$C$5</f>
        <v>2772.0344086326149</v>
      </c>
      <c r="V5" s="21">
        <f>+'CH4'!V656*PCG!$C$5</f>
        <v>2508.427932942177</v>
      </c>
      <c r="W5" s="21">
        <f>+'CH4'!W656*PCG!$C$5</f>
        <v>2656.1597760776563</v>
      </c>
      <c r="X5" s="21">
        <f>+'CH4'!X656*PCG!$C$5</f>
        <v>2755.6303589090385</v>
      </c>
      <c r="Y5" s="21">
        <f>+'CH4'!Y656*PCG!$C$5</f>
        <v>2842.235370097882</v>
      </c>
      <c r="Z5" s="21">
        <f>+'CH4'!Z656*PCG!$C$5</f>
        <v>2973.5896419184864</v>
      </c>
      <c r="AA5" s="21">
        <f>+'CH4'!AA656*PCG!$C$5</f>
        <v>2939.4503779331003</v>
      </c>
      <c r="AB5" s="21">
        <f>+'CH4'!AB656*PCG!$C$5</f>
        <v>3270.5357537080531</v>
      </c>
      <c r="AC5" s="21">
        <f>+'CH4'!AC656*PCG!$C$5</f>
        <v>3436.3561129418058</v>
      </c>
      <c r="AD5" s="21">
        <f>+'CH4'!AD656*PCG!$C$5</f>
        <v>3642.5180860045079</v>
      </c>
      <c r="AE5" s="21">
        <f>+'CH4'!AE656*PCG!$C$5</f>
        <v>3805.1067251621125</v>
      </c>
    </row>
    <row r="6" spans="1:31" x14ac:dyDescent="0.2">
      <c r="B6" s="3" t="s">
        <v>235</v>
      </c>
      <c r="C6" s="21">
        <f>+N2O!C656*PCG!$C$6</f>
        <v>385.78059443403237</v>
      </c>
      <c r="D6" s="21">
        <f>+N2O!D656*PCG!$C$6</f>
        <v>403.09751214182512</v>
      </c>
      <c r="E6" s="21">
        <f>+N2O!E656*PCG!$C$6</f>
        <v>426.56151013019786</v>
      </c>
      <c r="F6" s="21">
        <f>+N2O!F656*PCG!$C$6</f>
        <v>449.26622803444201</v>
      </c>
      <c r="G6" s="21">
        <f>+N2O!G656*PCG!$C$6</f>
        <v>473.42450391372711</v>
      </c>
      <c r="H6" s="21">
        <f>+N2O!H656*PCG!$C$6</f>
        <v>492.48240949280694</v>
      </c>
      <c r="I6" s="21">
        <f>+N2O!I656*PCG!$C$6</f>
        <v>508.90293008327103</v>
      </c>
      <c r="J6" s="21">
        <f>+N2O!J656*PCG!$C$6</f>
        <v>530.26281192372494</v>
      </c>
      <c r="K6" s="21">
        <f>+N2O!K656*PCG!$C$6</f>
        <v>534.53217150004468</v>
      </c>
      <c r="L6" s="21">
        <f>+N2O!L656*PCG!$C$6</f>
        <v>553.68665396543975</v>
      </c>
      <c r="M6" s="21">
        <f>+N2O!M656*PCG!$C$6</f>
        <v>544.94466625404777</v>
      </c>
      <c r="N6" s="21">
        <f>+N2O!N656*PCG!$C$6</f>
        <v>629.52585028907038</v>
      </c>
      <c r="O6" s="21">
        <f>+N2O!O656*PCG!$C$6</f>
        <v>687.43704190827611</v>
      </c>
      <c r="P6" s="21">
        <f>+N2O!P656*PCG!$C$6</f>
        <v>672.19440704169745</v>
      </c>
      <c r="Q6" s="21">
        <f>+N2O!Q656*PCG!$C$6</f>
        <v>693.56666673957977</v>
      </c>
      <c r="R6" s="21">
        <f>+N2O!R656*PCG!$C$6</f>
        <v>714.78495741451832</v>
      </c>
      <c r="S6" s="21">
        <f>+N2O!S656*PCG!$C$6</f>
        <v>735.1939429970829</v>
      </c>
      <c r="T6" s="21">
        <f>+N2O!T656*PCG!$C$6</f>
        <v>774.39428990754368</v>
      </c>
      <c r="U6" s="21">
        <f>+N2O!U656*PCG!$C$6</f>
        <v>785.97708919268177</v>
      </c>
      <c r="V6" s="21">
        <f>+N2O!V656*PCG!$C$6</f>
        <v>792.27107166552867</v>
      </c>
      <c r="W6" s="21">
        <f>+N2O!W656*PCG!$C$6</f>
        <v>817.43068496869614</v>
      </c>
      <c r="X6" s="21">
        <f>+N2O!X656*PCG!$C$6</f>
        <v>784.16394992722451</v>
      </c>
      <c r="Y6" s="21">
        <f>+N2O!Y656*PCG!$C$6</f>
        <v>787.92835929078672</v>
      </c>
      <c r="Z6" s="21">
        <f>+N2O!Z656*PCG!$C$6</f>
        <v>805.50056499284449</v>
      </c>
      <c r="AA6" s="21">
        <f>+N2O!AA656*PCG!$C$6</f>
        <v>815.92076022707045</v>
      </c>
      <c r="AB6" s="21">
        <f>+N2O!AB656*PCG!$C$6</f>
        <v>832.17161326161659</v>
      </c>
      <c r="AC6" s="21">
        <f>+N2O!AC656*PCG!$C$6</f>
        <v>853.6492225725774</v>
      </c>
      <c r="AD6" s="21">
        <f>+N2O!AD656*PCG!$C$6</f>
        <v>898.51901789644444</v>
      </c>
      <c r="AE6" s="21">
        <f>+N2O!AE656*PCG!$C$6</f>
        <v>888.15013763422644</v>
      </c>
    </row>
    <row r="7" spans="1:31" x14ac:dyDescent="0.2">
      <c r="B7" s="3" t="s">
        <v>236</v>
      </c>
      <c r="C7" s="21">
        <f>+SUM(C8:C10)</f>
        <v>5.6894800915581598</v>
      </c>
      <c r="D7" s="21">
        <f t="shared" ref="D7:AE7" si="0">+SUM(D8:D10)</f>
        <v>5.0574548625570648</v>
      </c>
      <c r="E7" s="21">
        <f t="shared" si="0"/>
        <v>5.4414718604020429</v>
      </c>
      <c r="F7" s="21">
        <f t="shared" si="0"/>
        <v>5.9868156898272682</v>
      </c>
      <c r="G7" s="21">
        <f t="shared" si="0"/>
        <v>8.2225589431227881</v>
      </c>
      <c r="H7" s="21">
        <f t="shared" si="0"/>
        <v>11.724705375676614</v>
      </c>
      <c r="I7" s="21">
        <f t="shared" si="0"/>
        <v>17.397612875909335</v>
      </c>
      <c r="J7" s="21">
        <f t="shared" si="0"/>
        <v>34.981977343427623</v>
      </c>
      <c r="K7" s="21">
        <f t="shared" si="0"/>
        <v>35.247116429072818</v>
      </c>
      <c r="L7" s="21">
        <f t="shared" si="0"/>
        <v>45.635283349803814</v>
      </c>
      <c r="M7" s="21">
        <f t="shared" si="0"/>
        <v>61.599391371549885</v>
      </c>
      <c r="N7" s="21">
        <f t="shared" si="0"/>
        <v>76.007146874405464</v>
      </c>
      <c r="O7" s="21">
        <f t="shared" si="0"/>
        <v>81.183759976921777</v>
      </c>
      <c r="P7" s="21">
        <f t="shared" si="0"/>
        <v>100.8125725488989</v>
      </c>
      <c r="Q7" s="21">
        <f t="shared" si="0"/>
        <v>115.85843998775157</v>
      </c>
      <c r="R7" s="21">
        <f t="shared" si="0"/>
        <v>136.71593112976211</v>
      </c>
      <c r="S7" s="21">
        <f t="shared" si="0"/>
        <v>164.38527208754249</v>
      </c>
      <c r="T7" s="21">
        <f t="shared" si="0"/>
        <v>206.50087711791932</v>
      </c>
      <c r="U7" s="21">
        <f t="shared" si="0"/>
        <v>265.27473535827534</v>
      </c>
      <c r="V7" s="21">
        <f t="shared" si="0"/>
        <v>314.79572648331686</v>
      </c>
      <c r="W7" s="21">
        <f t="shared" si="0"/>
        <v>369.77723381892179</v>
      </c>
      <c r="X7" s="21">
        <f t="shared" si="0"/>
        <v>439.31981190519116</v>
      </c>
      <c r="Y7" s="21">
        <f t="shared" si="0"/>
        <v>513.56370117897541</v>
      </c>
      <c r="Z7" s="21">
        <f t="shared" si="0"/>
        <v>576.79854756266991</v>
      </c>
      <c r="AA7" s="21">
        <f t="shared" si="0"/>
        <v>661.76599480120353</v>
      </c>
      <c r="AB7" s="21">
        <f t="shared" si="0"/>
        <v>723.78304545476487</v>
      </c>
      <c r="AC7" s="21">
        <f t="shared" si="0"/>
        <v>807.32748950336634</v>
      </c>
      <c r="AD7" s="21">
        <f t="shared" si="0"/>
        <v>928.68375278462156</v>
      </c>
      <c r="AE7" s="21">
        <f t="shared" si="0"/>
        <v>1032.5341188970924</v>
      </c>
    </row>
    <row r="8" spans="1:31" x14ac:dyDescent="0.2">
      <c r="B8" s="14" t="s">
        <v>237</v>
      </c>
      <c r="C8" s="21">
        <f>+HFC!C656</f>
        <v>3.5402367463671258E-2</v>
      </c>
      <c r="D8" s="21">
        <f>+HFC!D656</f>
        <v>0.11875776236060168</v>
      </c>
      <c r="E8" s="21">
        <f>+HFC!E656</f>
        <v>0.25329988366333955</v>
      </c>
      <c r="F8" s="21">
        <f>+HFC!F656</f>
        <v>0.3253493078146894</v>
      </c>
      <c r="G8" s="21">
        <f>+HFC!G656</f>
        <v>2.407743852682537</v>
      </c>
      <c r="H8" s="21">
        <f>+HFC!H656</f>
        <v>5.3361098863475416</v>
      </c>
      <c r="I8" s="21">
        <f>+HFC!I656</f>
        <v>10.874982272930716</v>
      </c>
      <c r="J8" s="21">
        <f>+HFC!J656</f>
        <v>23.809555712123995</v>
      </c>
      <c r="K8" s="21">
        <f>+HFC!K656</f>
        <v>25.200849369474891</v>
      </c>
      <c r="L8" s="21">
        <f>+HFC!L656</f>
        <v>34.53596759880692</v>
      </c>
      <c r="M8" s="21">
        <f>+HFC!M656</f>
        <v>48.583986870754295</v>
      </c>
      <c r="N8" s="21">
        <f>+HFC!N656</f>
        <v>65.557798066218098</v>
      </c>
      <c r="O8" s="21">
        <f>+HFC!O656</f>
        <v>69.483451368569092</v>
      </c>
      <c r="P8" s="21">
        <f>+HFC!P656</f>
        <v>85.91864532109237</v>
      </c>
      <c r="Q8" s="21">
        <f>+HFC!Q656</f>
        <v>101.86131067913514</v>
      </c>
      <c r="R8" s="21">
        <f>+HFC!R656</f>
        <v>124.38827152571895</v>
      </c>
      <c r="S8" s="21">
        <f>+HFC!S656</f>
        <v>151.4956383239151</v>
      </c>
      <c r="T8" s="21">
        <f>+HFC!T656</f>
        <v>193.4161497642537</v>
      </c>
      <c r="U8" s="21">
        <f>+HFC!U656</f>
        <v>251.7057412478905</v>
      </c>
      <c r="V8" s="21">
        <f>+HFC!V656</f>
        <v>298.93136286416228</v>
      </c>
      <c r="W8" s="21">
        <f>+HFC!W656</f>
        <v>347.28371417995925</v>
      </c>
      <c r="X8" s="21">
        <f>+HFC!X656</f>
        <v>424.70515299337558</v>
      </c>
      <c r="Y8" s="21">
        <f>+HFC!Y656</f>
        <v>497.52079891469191</v>
      </c>
      <c r="Z8" s="21">
        <f>+HFC!Z656</f>
        <v>556.89448217553638</v>
      </c>
      <c r="AA8" s="21">
        <f>+HFC!AA656</f>
        <v>639.3662438514599</v>
      </c>
      <c r="AB8" s="21">
        <f>+HFC!AB656</f>
        <v>697.26284909301285</v>
      </c>
      <c r="AC8" s="21">
        <f>+HFC!AC656</f>
        <v>785.12143416893377</v>
      </c>
      <c r="AD8" s="21">
        <f>+HFC!AD656</f>
        <v>904.2413919751267</v>
      </c>
      <c r="AE8" s="21">
        <f>+HFC!AE656</f>
        <v>1009.3096370279474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5.6540777240944884</v>
      </c>
      <c r="D10" s="21">
        <f>+'SF6'!D656</f>
        <v>4.938697100196463</v>
      </c>
      <c r="E10" s="21">
        <f>+'SF6'!E656</f>
        <v>5.1881719767387029</v>
      </c>
      <c r="F10" s="21">
        <f>+'SF6'!F656</f>
        <v>5.6614663820125788</v>
      </c>
      <c r="G10" s="21">
        <f>+'SF6'!G656</f>
        <v>5.8148150904402502</v>
      </c>
      <c r="H10" s="21">
        <f>+'SF6'!H656</f>
        <v>6.3885954893290728</v>
      </c>
      <c r="I10" s="21">
        <f>+'SF6'!I656</f>
        <v>6.5226306029786185</v>
      </c>
      <c r="J10" s="21">
        <f>+'SF6'!J656</f>
        <v>11.172421631303628</v>
      </c>
      <c r="K10" s="21">
        <f>+'SF6'!K656</f>
        <v>10.046267059597927</v>
      </c>
      <c r="L10" s="21">
        <f>+'SF6'!L656</f>
        <v>11.099315750996892</v>
      </c>
      <c r="M10" s="21">
        <f>+'SF6'!M656</f>
        <v>13.015404500795587</v>
      </c>
      <c r="N10" s="21">
        <f>+'SF6'!N656</f>
        <v>10.449348808187365</v>
      </c>
      <c r="O10" s="21">
        <f>+'SF6'!O656</f>
        <v>11.700308608352687</v>
      </c>
      <c r="P10" s="21">
        <f>+'SF6'!P656</f>
        <v>14.893927227806524</v>
      </c>
      <c r="Q10" s="21">
        <f>+'SF6'!Q656</f>
        <v>13.997129308616424</v>
      </c>
      <c r="R10" s="21">
        <f>+'SF6'!R656</f>
        <v>12.327659604043173</v>
      </c>
      <c r="S10" s="21">
        <f>+'SF6'!S656</f>
        <v>12.889633763627401</v>
      </c>
      <c r="T10" s="21">
        <f>+'SF6'!T656</f>
        <v>13.084727353665615</v>
      </c>
      <c r="U10" s="21">
        <f>+'SF6'!U656</f>
        <v>13.568994110384859</v>
      </c>
      <c r="V10" s="21">
        <f>+'SF6'!V656</f>
        <v>15.864363619154576</v>
      </c>
      <c r="W10" s="21">
        <f>+'SF6'!W656</f>
        <v>22.493519638962532</v>
      </c>
      <c r="X10" s="21">
        <f>+'SF6'!X656</f>
        <v>14.614658911815564</v>
      </c>
      <c r="Y10" s="21">
        <f>+'SF6'!Y656</f>
        <v>16.042902264283551</v>
      </c>
      <c r="Z10" s="21">
        <f>+'SF6'!Z656</f>
        <v>19.904065387133478</v>
      </c>
      <c r="AA10" s="21">
        <f>+'SF6'!AA656</f>
        <v>22.399750949743591</v>
      </c>
      <c r="AB10" s="21">
        <f>+'SF6'!AB656</f>
        <v>26.52019636175201</v>
      </c>
      <c r="AC10" s="21">
        <f>+'SF6'!AC656</f>
        <v>22.20605533443252</v>
      </c>
      <c r="AD10" s="21">
        <f>+'SF6'!AD656</f>
        <v>24.442360809494822</v>
      </c>
      <c r="AE10" s="21">
        <f>+'SF6'!AE656</f>
        <v>23.224481869145119</v>
      </c>
    </row>
    <row r="11" spans="1:31" x14ac:dyDescent="0.2">
      <c r="B11" s="15" t="s">
        <v>240</v>
      </c>
      <c r="C11" s="28">
        <f>+SUM(C4:C7)</f>
        <v>8005.1470060177753</v>
      </c>
      <c r="D11" s="28">
        <f t="shared" ref="D11:AE11" si="1">+SUM(D4:D7)</f>
        <v>8304.6715013997273</v>
      </c>
      <c r="E11" s="28">
        <f t="shared" si="1"/>
        <v>9381.0911992568872</v>
      </c>
      <c r="F11" s="28">
        <f t="shared" si="1"/>
        <v>10093.934151733025</v>
      </c>
      <c r="G11" s="28">
        <f t="shared" si="1"/>
        <v>10707.789799398903</v>
      </c>
      <c r="H11" s="28">
        <f t="shared" si="1"/>
        <v>11709.797905900274</v>
      </c>
      <c r="I11" s="28">
        <f t="shared" si="1"/>
        <v>12156.393399348459</v>
      </c>
      <c r="J11" s="28">
        <f t="shared" si="1"/>
        <v>14489.96706109242</v>
      </c>
      <c r="K11" s="28">
        <f t="shared" si="1"/>
        <v>13743.334461873425</v>
      </c>
      <c r="L11" s="28">
        <f t="shared" si="1"/>
        <v>13942.781042052604</v>
      </c>
      <c r="M11" s="28">
        <f t="shared" si="1"/>
        <v>14332.827516092697</v>
      </c>
      <c r="N11" s="28">
        <f t="shared" si="1"/>
        <v>14971.673625317844</v>
      </c>
      <c r="O11" s="28">
        <f t="shared" si="1"/>
        <v>14683.94943248468</v>
      </c>
      <c r="P11" s="28">
        <f t="shared" si="1"/>
        <v>15084.80409461431</v>
      </c>
      <c r="Q11" s="28">
        <f t="shared" si="1"/>
        <v>15485.28521985981</v>
      </c>
      <c r="R11" s="28">
        <f t="shared" si="1"/>
        <v>15725.641097386319</v>
      </c>
      <c r="S11" s="28">
        <f t="shared" si="1"/>
        <v>15830.848094357425</v>
      </c>
      <c r="T11" s="28">
        <f t="shared" si="1"/>
        <v>17637.89083073099</v>
      </c>
      <c r="U11" s="28">
        <f t="shared" si="1"/>
        <v>17106.540724955328</v>
      </c>
      <c r="V11" s="28">
        <f t="shared" si="1"/>
        <v>16544.124366419837</v>
      </c>
      <c r="W11" s="28">
        <f t="shared" si="1"/>
        <v>17000.507158463657</v>
      </c>
      <c r="X11" s="28">
        <f t="shared" si="1"/>
        <v>17680.807974872361</v>
      </c>
      <c r="Y11" s="28">
        <f t="shared" si="1"/>
        <v>18621.380779147607</v>
      </c>
      <c r="Z11" s="28">
        <f t="shared" si="1"/>
        <v>18591.197464859964</v>
      </c>
      <c r="AA11" s="28">
        <f t="shared" si="1"/>
        <v>19119.658536686155</v>
      </c>
      <c r="AB11" s="28">
        <f t="shared" si="1"/>
        <v>20178.615527613136</v>
      </c>
      <c r="AC11" s="28">
        <f t="shared" si="1"/>
        <v>21231.638209492085</v>
      </c>
      <c r="AD11" s="28">
        <f t="shared" si="1"/>
        <v>23070.715275859326</v>
      </c>
      <c r="AE11" s="28">
        <f t="shared" si="1"/>
        <v>22259.468364745939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6084.514360191175</v>
      </c>
      <c r="D24" s="21">
        <f>+'CO2'!D657</f>
        <v>6201.5130969208958</v>
      </c>
      <c r="E24" s="21">
        <f>+'CO2'!E657</f>
        <v>7145.0818774871295</v>
      </c>
      <c r="F24" s="21">
        <f>+'CO2'!F657</f>
        <v>7834.0903725571025</v>
      </c>
      <c r="G24" s="21">
        <f>+'CO2'!G657</f>
        <v>8238.4317703235647</v>
      </c>
      <c r="H24" s="21">
        <f>+'CO2'!H657</f>
        <v>9175.6352846448372</v>
      </c>
      <c r="I24" s="21">
        <f>+'CO2'!I657</f>
        <v>9503.6856143403311</v>
      </c>
      <c r="J24" s="21">
        <f>+'CO2'!J657</f>
        <v>11690.443654556264</v>
      </c>
      <c r="K24" s="21">
        <f>+'CO2'!K657</f>
        <v>10743.727725911616</v>
      </c>
      <c r="L24" s="21">
        <f>+'CO2'!L657</f>
        <v>10855.411245690753</v>
      </c>
      <c r="M24" s="21">
        <f>+'CO2'!M657</f>
        <v>11098.423828563098</v>
      </c>
      <c r="N24" s="21">
        <f>+'CO2'!N657</f>
        <v>11321.26804230135</v>
      </c>
      <c r="O24" s="21">
        <f>+'CO2'!O657</f>
        <v>10823.548636220097</v>
      </c>
      <c r="P24" s="21">
        <f>+'CO2'!P657</f>
        <v>11017.787992411706</v>
      </c>
      <c r="Q24" s="21">
        <f>+'CO2'!Q657</f>
        <v>11220.205782981253</v>
      </c>
      <c r="R24" s="21">
        <f>+'CO2'!R657</f>
        <v>11139.847299938931</v>
      </c>
      <c r="S24" s="21">
        <f>+'CO2'!S657</f>
        <v>10871.477169700142</v>
      </c>
      <c r="T24" s="21">
        <f>+'CO2'!T657</f>
        <v>12622.112218803266</v>
      </c>
      <c r="U24" s="21">
        <f>+'CO2'!U657</f>
        <v>12540.584709033586</v>
      </c>
      <c r="V24" s="21">
        <f>+'CO2'!V657</f>
        <v>12005.473382985319</v>
      </c>
      <c r="W24" s="21">
        <f>+'CO2'!W657</f>
        <v>12294.220560771286</v>
      </c>
      <c r="X24" s="21">
        <f>+'CO2'!X657</f>
        <v>12849.629830380869</v>
      </c>
      <c r="Y24" s="21">
        <f>+'CO2'!Y657</f>
        <v>13679.514150675221</v>
      </c>
      <c r="Z24" s="21">
        <f>+'CO2'!Z657</f>
        <v>13417.3297857734</v>
      </c>
      <c r="AA24" s="21">
        <f>+'CO2'!AA657</f>
        <v>13565.934929405053</v>
      </c>
      <c r="AB24" s="21">
        <f>+'CO2'!AB657</f>
        <v>14814.970244922022</v>
      </c>
      <c r="AC24" s="21">
        <f>+'CO2'!AC657</f>
        <v>15199.820569310052</v>
      </c>
      <c r="AD24" s="21">
        <f>+'CO2'!AD657</f>
        <v>16107.132103389747</v>
      </c>
      <c r="AE24" s="21">
        <f>+'CO2'!AE657</f>
        <v>15759.282033716641</v>
      </c>
    </row>
    <row r="25" spans="1:31" x14ac:dyDescent="0.2">
      <c r="B25" s="3" t="s">
        <v>234</v>
      </c>
      <c r="C25" s="21">
        <f>+'CH4'!C657*PCG!$C$5</f>
        <v>194.02072945483837</v>
      </c>
      <c r="D25" s="21">
        <f>+'CH4'!D657*PCG!$C$5</f>
        <v>199.69354287578963</v>
      </c>
      <c r="E25" s="21">
        <f>+'CH4'!E657*PCG!$C$5</f>
        <v>209.96364134640692</v>
      </c>
      <c r="F25" s="21">
        <f>+'CH4'!F657*PCG!$C$5</f>
        <v>213.95837300288241</v>
      </c>
      <c r="G25" s="21">
        <f>+'CH4'!G657*PCG!$C$5</f>
        <v>219.94277675141211</v>
      </c>
      <c r="H25" s="21">
        <f>+'CH4'!H657*PCG!$C$5</f>
        <v>230.95711102126509</v>
      </c>
      <c r="I25" s="21">
        <f>+'CH4'!I657*PCG!$C$5</f>
        <v>237.52143046443851</v>
      </c>
      <c r="J25" s="21">
        <f>+'CH4'!J657*PCG!$C$5</f>
        <v>177.34859797982111</v>
      </c>
      <c r="K25" s="21">
        <f>+'CH4'!K657*PCG!$C$5</f>
        <v>177.8433806574763</v>
      </c>
      <c r="L25" s="21">
        <f>+'CH4'!L657*PCG!$C$5</f>
        <v>179.62629056027976</v>
      </c>
      <c r="M25" s="21">
        <f>+'CH4'!M657*PCG!$C$5</f>
        <v>180.31248638953045</v>
      </c>
      <c r="N25" s="21">
        <f>+'CH4'!N657*PCG!$C$5</f>
        <v>178.98273437392442</v>
      </c>
      <c r="O25" s="21">
        <f>+'CH4'!O657*PCG!$C$5</f>
        <v>179.59196579801423</v>
      </c>
      <c r="P25" s="21">
        <f>+'CH4'!P657*PCG!$C$5</f>
        <v>179.04030133300211</v>
      </c>
      <c r="Q25" s="21">
        <f>+'CH4'!Q657*PCG!$C$5</f>
        <v>183.17834052568051</v>
      </c>
      <c r="R25" s="21">
        <f>+'CH4'!R657*PCG!$C$5</f>
        <v>181.96947382689078</v>
      </c>
      <c r="S25" s="21">
        <f>+'CH4'!S657*PCG!$C$5</f>
        <v>181.52898226325919</v>
      </c>
      <c r="T25" s="21">
        <f>+'CH4'!T657*PCG!$C$5</f>
        <v>272.72261007876131</v>
      </c>
      <c r="U25" s="21">
        <f>+'CH4'!U657*PCG!$C$5</f>
        <v>223.61742473734921</v>
      </c>
      <c r="V25" s="21">
        <f>+'CH4'!V657*PCG!$C$5</f>
        <v>243.73418654568914</v>
      </c>
      <c r="W25" s="21">
        <f>+'CH4'!W657*PCG!$C$5</f>
        <v>320.50081053654668</v>
      </c>
      <c r="X25" s="21">
        <f>+'CH4'!X657*PCG!$C$5</f>
        <v>332.04564387890503</v>
      </c>
      <c r="Y25" s="21">
        <f>+'CH4'!Y657*PCG!$C$5</f>
        <v>328.60042597940799</v>
      </c>
      <c r="Z25" s="21">
        <f>+'CH4'!Z657*PCG!$C$5</f>
        <v>344.55286218425402</v>
      </c>
      <c r="AA25" s="21">
        <f>+'CH4'!AA657*PCG!$C$5</f>
        <v>334.10954769924876</v>
      </c>
      <c r="AB25" s="21">
        <f>+'CH4'!AB657*PCG!$C$5</f>
        <v>330.70049651203055</v>
      </c>
      <c r="AC25" s="21">
        <f>+'CH4'!AC657*PCG!$C$5</f>
        <v>356.46887440164738</v>
      </c>
      <c r="AD25" s="21">
        <f>+'CH4'!AD657*PCG!$C$5</f>
        <v>346.2419393944428</v>
      </c>
      <c r="AE25" s="21">
        <f>+'CH4'!AE657*PCG!$C$5</f>
        <v>336.29900904514881</v>
      </c>
    </row>
    <row r="26" spans="1:31" x14ac:dyDescent="0.2">
      <c r="B26" s="3" t="s">
        <v>235</v>
      </c>
      <c r="C26" s="21">
        <f>+N2O!C657*PCG!$C$6</f>
        <v>81.658720603626122</v>
      </c>
      <c r="D26" s="21">
        <f>+N2O!D657*PCG!$C$6</f>
        <v>84.188862812999631</v>
      </c>
      <c r="E26" s="21">
        <f>+N2O!E657*PCG!$C$6</f>
        <v>92.801328357109114</v>
      </c>
      <c r="F26" s="21">
        <f>+N2O!F657*PCG!$C$6</f>
        <v>98.788477480352228</v>
      </c>
      <c r="G26" s="21">
        <f>+N2O!G657*PCG!$C$6</f>
        <v>105.36727344477299</v>
      </c>
      <c r="H26" s="21">
        <f>+N2O!H657*PCG!$C$6</f>
        <v>118.47780819558993</v>
      </c>
      <c r="I26" s="21">
        <f>+N2O!I657*PCG!$C$6</f>
        <v>129.76429847228243</v>
      </c>
      <c r="J26" s="21">
        <f>+N2O!J657*PCG!$C$6</f>
        <v>133.00035826493982</v>
      </c>
      <c r="K26" s="21">
        <f>+N2O!K657*PCG!$C$6</f>
        <v>136.95417808690806</v>
      </c>
      <c r="L26" s="21">
        <f>+N2O!L657*PCG!$C$6</f>
        <v>145.43069452062622</v>
      </c>
      <c r="M26" s="21">
        <f>+N2O!M657*PCG!$C$6</f>
        <v>150.76643988797562</v>
      </c>
      <c r="N26" s="21">
        <f>+N2O!N657*PCG!$C$6</f>
        <v>148.26801393687302</v>
      </c>
      <c r="O26" s="21">
        <f>+N2O!O657*PCG!$C$6</f>
        <v>150.63135809036251</v>
      </c>
      <c r="P26" s="21">
        <f>+N2O!P657*PCG!$C$6</f>
        <v>151.13256586024528</v>
      </c>
      <c r="Q26" s="21">
        <f>+N2O!Q657*PCG!$C$6</f>
        <v>156.13959209342363</v>
      </c>
      <c r="R26" s="21">
        <f>+N2O!R657*PCG!$C$6</f>
        <v>163.62325296368235</v>
      </c>
      <c r="S26" s="21">
        <f>+N2O!S657*PCG!$C$6</f>
        <v>161.59310533450875</v>
      </c>
      <c r="T26" s="21">
        <f>+N2O!T657*PCG!$C$6</f>
        <v>177.15657680173851</v>
      </c>
      <c r="U26" s="21">
        <f>+N2O!U657*PCG!$C$6</f>
        <v>183.14308459169976</v>
      </c>
      <c r="V26" s="21">
        <f>+N2O!V657*PCG!$C$6</f>
        <v>185.52713338424309</v>
      </c>
      <c r="W26" s="21">
        <f>+N2O!W657*PCG!$C$6</f>
        <v>196.49666965127733</v>
      </c>
      <c r="X26" s="21">
        <f>+N2O!X657*PCG!$C$6</f>
        <v>199.98540833218385</v>
      </c>
      <c r="Y26" s="21">
        <f>+N2O!Y657*PCG!$C$6</f>
        <v>206.26264857882589</v>
      </c>
      <c r="Z26" s="21">
        <f>+N2O!Z657*PCG!$C$6</f>
        <v>218.07878076836056</v>
      </c>
      <c r="AA26" s="21">
        <f>+N2O!AA657*PCG!$C$6</f>
        <v>221.40071817957204</v>
      </c>
      <c r="AB26" s="21">
        <f>+N2O!AB657*PCG!$C$6</f>
        <v>235.30381381244266</v>
      </c>
      <c r="AC26" s="21">
        <f>+N2O!AC657*PCG!$C$6</f>
        <v>243.89505746873456</v>
      </c>
      <c r="AD26" s="21">
        <f>+N2O!AD657*PCG!$C$6</f>
        <v>252.14016301561747</v>
      </c>
      <c r="AE26" s="21">
        <f>+N2O!AE657*PCG!$C$6</f>
        <v>253.64227112224216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6360.1938102496397</v>
      </c>
      <c r="D31" s="28">
        <f t="shared" ref="D31:AE31" si="3">+SUM(D24:D27)</f>
        <v>6485.3955026096855</v>
      </c>
      <c r="E31" s="28">
        <f t="shared" si="3"/>
        <v>7447.8468471906453</v>
      </c>
      <c r="F31" s="28">
        <f t="shared" si="3"/>
        <v>8146.8372230403374</v>
      </c>
      <c r="G31" s="28">
        <f t="shared" si="3"/>
        <v>8563.74182051975</v>
      </c>
      <c r="H31" s="28">
        <f t="shared" si="3"/>
        <v>9525.0702038616928</v>
      </c>
      <c r="I31" s="28">
        <f t="shared" si="3"/>
        <v>9870.9713432770513</v>
      </c>
      <c r="J31" s="28">
        <f t="shared" si="3"/>
        <v>12000.792610801025</v>
      </c>
      <c r="K31" s="28">
        <f t="shared" si="3"/>
        <v>11058.525284656</v>
      </c>
      <c r="L31" s="28">
        <f t="shared" si="3"/>
        <v>11180.468230771659</v>
      </c>
      <c r="M31" s="28">
        <f t="shared" si="3"/>
        <v>11429.502754840603</v>
      </c>
      <c r="N31" s="28">
        <f t="shared" si="3"/>
        <v>11648.518790612148</v>
      </c>
      <c r="O31" s="28">
        <f t="shared" si="3"/>
        <v>11153.771960108474</v>
      </c>
      <c r="P31" s="28">
        <f t="shared" si="3"/>
        <v>11347.960859604953</v>
      </c>
      <c r="Q31" s="28">
        <f t="shared" si="3"/>
        <v>11559.523715600357</v>
      </c>
      <c r="R31" s="28">
        <f t="shared" si="3"/>
        <v>11485.440026729502</v>
      </c>
      <c r="S31" s="28">
        <f t="shared" si="3"/>
        <v>11214.599257297908</v>
      </c>
      <c r="T31" s="28">
        <f t="shared" si="3"/>
        <v>13071.991405683766</v>
      </c>
      <c r="U31" s="28">
        <f t="shared" si="3"/>
        <v>12947.345218362636</v>
      </c>
      <c r="V31" s="28">
        <f t="shared" si="3"/>
        <v>12434.734702915252</v>
      </c>
      <c r="W31" s="28">
        <f t="shared" si="3"/>
        <v>12811.218040959109</v>
      </c>
      <c r="X31" s="28">
        <f t="shared" si="3"/>
        <v>13381.660882591957</v>
      </c>
      <c r="Y31" s="28">
        <f t="shared" si="3"/>
        <v>14214.377225233455</v>
      </c>
      <c r="Z31" s="28">
        <f t="shared" si="3"/>
        <v>13979.961428726014</v>
      </c>
      <c r="AA31" s="28">
        <f t="shared" si="3"/>
        <v>14121.445195283874</v>
      </c>
      <c r="AB31" s="28">
        <f t="shared" si="3"/>
        <v>15380.974555246496</v>
      </c>
      <c r="AC31" s="28">
        <f t="shared" si="3"/>
        <v>15800.184501180434</v>
      </c>
      <c r="AD31" s="28">
        <f t="shared" si="3"/>
        <v>16705.514205799809</v>
      </c>
      <c r="AE31" s="28">
        <f t="shared" si="3"/>
        <v>16349.223313884033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269.42511908799707</v>
      </c>
      <c r="D44" s="21">
        <f>+'CO2'!D658</f>
        <v>310.12708995638337</v>
      </c>
      <c r="E44" s="21">
        <f>+'CO2'!E658</f>
        <v>336.17541797031743</v>
      </c>
      <c r="F44" s="21">
        <f>+'CO2'!F658</f>
        <v>345.31637229460375</v>
      </c>
      <c r="G44" s="21">
        <f>+'CO2'!G658</f>
        <v>368.21985283359106</v>
      </c>
      <c r="H44" s="21">
        <f>+'CO2'!H658</f>
        <v>402.11150512497761</v>
      </c>
      <c r="I44" s="21">
        <f>+'CO2'!I658</f>
        <v>392.60495556812754</v>
      </c>
      <c r="J44" s="21">
        <f>+'CO2'!J658</f>
        <v>407.40118915761138</v>
      </c>
      <c r="K44" s="21">
        <f>+'CO2'!K658</f>
        <v>467.21010437176733</v>
      </c>
      <c r="L44" s="21">
        <f>+'CO2'!L658</f>
        <v>391.20392135179657</v>
      </c>
      <c r="M44" s="21">
        <f>+'CO2'!M658</f>
        <v>412.09782297902973</v>
      </c>
      <c r="N44" s="21">
        <f>+'CO2'!N658</f>
        <v>412.00825285029998</v>
      </c>
      <c r="O44" s="21">
        <f>+'CO2'!O658</f>
        <v>428.15961440906443</v>
      </c>
      <c r="P44" s="21">
        <f>+'CO2'!P658</f>
        <v>431.74265105479503</v>
      </c>
      <c r="Q44" s="21">
        <f>+'CO2'!Q658</f>
        <v>455.55701937860317</v>
      </c>
      <c r="R44" s="21">
        <f>+'CO2'!R658</f>
        <v>473.1258862999191</v>
      </c>
      <c r="S44" s="21">
        <f>+'CO2'!S658</f>
        <v>468.57409836215334</v>
      </c>
      <c r="T44" s="21">
        <f>+'CO2'!T658</f>
        <v>511.07630425677866</v>
      </c>
      <c r="U44" s="21">
        <f>+'CO2'!U658</f>
        <v>492.53734669521111</v>
      </c>
      <c r="V44" s="21">
        <f>+'CO2'!V658</f>
        <v>437.44933840360227</v>
      </c>
      <c r="W44" s="21">
        <f>+'CO2'!W658</f>
        <v>426.04441675709944</v>
      </c>
      <c r="X44" s="21">
        <f>+'CO2'!X658</f>
        <v>433.51052557771754</v>
      </c>
      <c r="Y44" s="21">
        <f>+'CO2'!Y658</f>
        <v>437.28249666548453</v>
      </c>
      <c r="Z44" s="21">
        <f>+'CO2'!Z658</f>
        <v>443.48636200271937</v>
      </c>
      <c r="AA44" s="21">
        <f>+'CO2'!AA658</f>
        <v>423.08039422251858</v>
      </c>
      <c r="AB44" s="21">
        <f>+'CO2'!AB658</f>
        <v>163.30336586115217</v>
      </c>
      <c r="AC44" s="21">
        <f>+'CO2'!AC658</f>
        <v>522.54898393807514</v>
      </c>
      <c r="AD44" s="21">
        <f>+'CO2'!AD658</f>
        <v>451.9491177050715</v>
      </c>
      <c r="AE44" s="21">
        <f>+'CO2'!AE658</f>
        <v>354.51742334969015</v>
      </c>
    </row>
    <row r="45" spans="2:31" x14ac:dyDescent="0.2">
      <c r="B45" s="3" t="s">
        <v>234</v>
      </c>
      <c r="C45" s="21">
        <f>+'CH4'!C658*PCG!$C$5</f>
        <v>2.1579513732552902E-2</v>
      </c>
      <c r="D45" s="21">
        <f>+'CH4'!D658*PCG!$C$5</f>
        <v>2.3096869158878503E-2</v>
      </c>
      <c r="E45" s="21">
        <f>+'CH4'!E658*PCG!$C$5</f>
        <v>1.4851359930499863E-2</v>
      </c>
      <c r="F45" s="21">
        <f>+'CH4'!F658*PCG!$C$5</f>
        <v>7.526655293741337E-3</v>
      </c>
      <c r="G45" s="21">
        <f>+'CH4'!G658*PCG!$C$5</f>
        <v>1.3484396298803884E-2</v>
      </c>
      <c r="H45" s="21">
        <f>+'CH4'!H658*PCG!$C$5</f>
        <v>1.9337020706675496E-2</v>
      </c>
      <c r="I45" s="21">
        <f>+'CH4'!I658*PCG!$C$5</f>
        <v>1.5800078747176989E-2</v>
      </c>
      <c r="J45" s="21">
        <f>+'CH4'!J658*PCG!$C$5</f>
        <v>5.9377607208409809E-3</v>
      </c>
      <c r="K45" s="21">
        <f>+'CH4'!K658*PCG!$C$5</f>
        <v>5.9397130078270594E-3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0.2568437876505979</v>
      </c>
      <c r="D46" s="21">
        <f>+N2O!D658*PCG!$C$6</f>
        <v>0.25684378765059795</v>
      </c>
      <c r="E46" s="21">
        <f>+N2O!E658*PCG!$C$6</f>
        <v>0.25684378765059795</v>
      </c>
      <c r="F46" s="21">
        <f>+N2O!F658*PCG!$C$6</f>
        <v>0.25684378765059784</v>
      </c>
      <c r="G46" s="21">
        <f>+N2O!G658*PCG!$C$6</f>
        <v>0.25684378765059795</v>
      </c>
      <c r="H46" s="21">
        <f>+N2O!H658*PCG!$C$6</f>
        <v>0.25684378765059784</v>
      </c>
      <c r="I46" s="21">
        <f>+N2O!I658*PCG!$C$6</f>
        <v>0.2568437876505979</v>
      </c>
      <c r="J46" s="21">
        <f>+N2O!J658*PCG!$C$6</f>
        <v>0.25684378765059784</v>
      </c>
      <c r="K46" s="21">
        <f>+N2O!K658*PCG!$C$6</f>
        <v>0.25684378765059784</v>
      </c>
      <c r="L46" s="21">
        <f>+N2O!L658*PCG!$C$6</f>
        <v>0.2568437876505979</v>
      </c>
      <c r="M46" s="21">
        <f>+N2O!M658*PCG!$C$6</f>
        <v>0.2568437876505979</v>
      </c>
      <c r="N46" s="21">
        <f>+N2O!N658*PCG!$C$6</f>
        <v>0.2568437876505979</v>
      </c>
      <c r="O46" s="21">
        <f>+N2O!O658*PCG!$C$6</f>
        <v>0.2568437876505979</v>
      </c>
      <c r="P46" s="21">
        <f>+N2O!P658*PCG!$C$6</f>
        <v>0.25715437950274317</v>
      </c>
      <c r="Q46" s="21">
        <f>+N2O!Q658*PCG!$C$6</f>
        <v>0.25746336411211201</v>
      </c>
      <c r="R46" s="21">
        <f>+N2O!R658*PCG!$C$6</f>
        <v>0.2577082433183821</v>
      </c>
      <c r="S46" s="21">
        <f>+N2O!S658*PCG!$C$6</f>
        <v>0.25795274931818335</v>
      </c>
      <c r="T46" s="21">
        <f>+N2O!T658*PCG!$C$6</f>
        <v>0.2581834047401762</v>
      </c>
      <c r="U46" s="21">
        <f>+N2O!U658*PCG!$C$6</f>
        <v>0.25839553351198002</v>
      </c>
      <c r="V46" s="21">
        <f>+N2O!V658*PCG!$C$6</f>
        <v>0.25852119592133566</v>
      </c>
      <c r="W46" s="21">
        <f>+N2O!W658*PCG!$C$6</f>
        <v>0.25860697179419434</v>
      </c>
      <c r="X46" s="21">
        <f>+N2O!X658*PCG!$C$6</f>
        <v>0.25872285452497951</v>
      </c>
      <c r="Y46" s="21">
        <f>+N2O!Y658*PCG!$C$6</f>
        <v>0.21597372667549458</v>
      </c>
      <c r="Z46" s="21">
        <f>+N2O!Z658*PCG!$C$6</f>
        <v>0.17303292874062148</v>
      </c>
      <c r="AA46" s="21">
        <f>+N2O!AA658*PCG!$C$6</f>
        <v>0.18400996125449381</v>
      </c>
      <c r="AB46" s="21">
        <f>+N2O!AB658*PCG!$C$6</f>
        <v>0.19506519181287943</v>
      </c>
      <c r="AC46" s="21">
        <f>+N2O!AC658*PCG!$C$6</f>
        <v>0.1580594514702337</v>
      </c>
      <c r="AD46" s="21">
        <f>+N2O!AD658*PCG!$C$6</f>
        <v>0.12960293185535726</v>
      </c>
      <c r="AE46" s="21">
        <f>+N2O!AE658*PCG!$C$6</f>
        <v>0.10113716178106072</v>
      </c>
    </row>
    <row r="47" spans="2:31" x14ac:dyDescent="0.2">
      <c r="B47" s="3" t="s">
        <v>236</v>
      </c>
      <c r="C47" s="21">
        <f>+SUM(C48:C50)</f>
        <v>5.6894800915581598</v>
      </c>
      <c r="D47" s="21">
        <f t="shared" ref="D47:AE47" si="4">+SUM(D48:D50)</f>
        <v>5.0574548625570648</v>
      </c>
      <c r="E47" s="21">
        <f t="shared" si="4"/>
        <v>5.4414718604020429</v>
      </c>
      <c r="F47" s="21">
        <f t="shared" si="4"/>
        <v>5.9868156898272682</v>
      </c>
      <c r="G47" s="21">
        <f t="shared" si="4"/>
        <v>8.2225589431227881</v>
      </c>
      <c r="H47" s="21">
        <f t="shared" si="4"/>
        <v>11.724705375676614</v>
      </c>
      <c r="I47" s="21">
        <f t="shared" si="4"/>
        <v>17.397612875909335</v>
      </c>
      <c r="J47" s="21">
        <f t="shared" si="4"/>
        <v>34.981977343427623</v>
      </c>
      <c r="K47" s="21">
        <f t="shared" si="4"/>
        <v>35.247116429072818</v>
      </c>
      <c r="L47" s="21">
        <f t="shared" si="4"/>
        <v>45.635283349803814</v>
      </c>
      <c r="M47" s="21">
        <f t="shared" si="4"/>
        <v>61.599391371549885</v>
      </c>
      <c r="N47" s="21">
        <f t="shared" si="4"/>
        <v>76.007146874405464</v>
      </c>
      <c r="O47" s="21">
        <f t="shared" si="4"/>
        <v>81.183759976921777</v>
      </c>
      <c r="P47" s="21">
        <f t="shared" si="4"/>
        <v>100.8125725488989</v>
      </c>
      <c r="Q47" s="21">
        <f t="shared" si="4"/>
        <v>115.85843998775157</v>
      </c>
      <c r="R47" s="21">
        <f t="shared" si="4"/>
        <v>136.71593112976211</v>
      </c>
      <c r="S47" s="21">
        <f t="shared" si="4"/>
        <v>164.38527208754249</v>
      </c>
      <c r="T47" s="21">
        <f t="shared" si="4"/>
        <v>206.50087711791932</v>
      </c>
      <c r="U47" s="21">
        <f t="shared" si="4"/>
        <v>265.27473535827534</v>
      </c>
      <c r="V47" s="21">
        <f t="shared" si="4"/>
        <v>314.79572648331686</v>
      </c>
      <c r="W47" s="21">
        <f t="shared" si="4"/>
        <v>369.77723381892179</v>
      </c>
      <c r="X47" s="21">
        <f t="shared" si="4"/>
        <v>439.31981190519116</v>
      </c>
      <c r="Y47" s="21">
        <f t="shared" si="4"/>
        <v>513.56370117897541</v>
      </c>
      <c r="Z47" s="21">
        <f t="shared" si="4"/>
        <v>576.79854756266991</v>
      </c>
      <c r="AA47" s="21">
        <f t="shared" si="4"/>
        <v>661.76599480120353</v>
      </c>
      <c r="AB47" s="21">
        <f t="shared" si="4"/>
        <v>723.78304545476487</v>
      </c>
      <c r="AC47" s="21">
        <f t="shared" si="4"/>
        <v>807.32748950336634</v>
      </c>
      <c r="AD47" s="21">
        <f t="shared" si="4"/>
        <v>928.68375278462156</v>
      </c>
      <c r="AE47" s="21">
        <f t="shared" si="4"/>
        <v>1032.5341188970924</v>
      </c>
    </row>
    <row r="48" spans="2:31" x14ac:dyDescent="0.2">
      <c r="B48" s="14" t="s">
        <v>237</v>
      </c>
      <c r="C48" s="21">
        <f>+HFC!C658</f>
        <v>3.5402367463671258E-2</v>
      </c>
      <c r="D48" s="21">
        <f>+HFC!D658</f>
        <v>0.11875776236060168</v>
      </c>
      <c r="E48" s="21">
        <f>+HFC!E658</f>
        <v>0.25329988366333955</v>
      </c>
      <c r="F48" s="21">
        <f>+HFC!F658</f>
        <v>0.3253493078146894</v>
      </c>
      <c r="G48" s="21">
        <f>+HFC!G658</f>
        <v>2.407743852682537</v>
      </c>
      <c r="H48" s="21">
        <f>+HFC!H658</f>
        <v>5.3361098863475416</v>
      </c>
      <c r="I48" s="21">
        <f>+HFC!I658</f>
        <v>10.874982272930716</v>
      </c>
      <c r="J48" s="21">
        <f>+HFC!J658</f>
        <v>23.809555712123995</v>
      </c>
      <c r="K48" s="21">
        <f>+HFC!K658</f>
        <v>25.200849369474891</v>
      </c>
      <c r="L48" s="21">
        <f>+HFC!L658</f>
        <v>34.53596759880692</v>
      </c>
      <c r="M48" s="21">
        <f>+HFC!M658</f>
        <v>48.583986870754295</v>
      </c>
      <c r="N48" s="21">
        <f>+HFC!N658</f>
        <v>65.557798066218098</v>
      </c>
      <c r="O48" s="21">
        <f>+HFC!O658</f>
        <v>69.483451368569092</v>
      </c>
      <c r="P48" s="21">
        <f>+HFC!P658</f>
        <v>85.91864532109237</v>
      </c>
      <c r="Q48" s="21">
        <f>+HFC!Q658</f>
        <v>101.86131067913514</v>
      </c>
      <c r="R48" s="21">
        <f>+HFC!R658</f>
        <v>124.38827152571895</v>
      </c>
      <c r="S48" s="21">
        <f>+HFC!S658</f>
        <v>151.4956383239151</v>
      </c>
      <c r="T48" s="21">
        <f>+HFC!T658</f>
        <v>193.4161497642537</v>
      </c>
      <c r="U48" s="21">
        <f>+HFC!U658</f>
        <v>251.7057412478905</v>
      </c>
      <c r="V48" s="21">
        <f>+HFC!V658</f>
        <v>298.93136286416228</v>
      </c>
      <c r="W48" s="21">
        <f>+HFC!W658</f>
        <v>347.28371417995925</v>
      </c>
      <c r="X48" s="21">
        <f>+HFC!X658</f>
        <v>424.70515299337558</v>
      </c>
      <c r="Y48" s="21">
        <f>+HFC!Y658</f>
        <v>497.52079891469191</v>
      </c>
      <c r="Z48" s="21">
        <f>+HFC!Z658</f>
        <v>556.89448217553638</v>
      </c>
      <c r="AA48" s="21">
        <f>+HFC!AA658</f>
        <v>639.3662438514599</v>
      </c>
      <c r="AB48" s="21">
        <f>+HFC!AB658</f>
        <v>697.26284909301285</v>
      </c>
      <c r="AC48" s="21">
        <f>+HFC!AC658</f>
        <v>785.12143416893377</v>
      </c>
      <c r="AD48" s="21">
        <f>+HFC!AD658</f>
        <v>904.2413919751267</v>
      </c>
      <c r="AE48" s="21">
        <f>+HFC!AE658</f>
        <v>1009.3096370279474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5.6540777240944884</v>
      </c>
      <c r="D50" s="21">
        <f>+'SF6'!D658</f>
        <v>4.938697100196463</v>
      </c>
      <c r="E50" s="21">
        <f>+'SF6'!E658</f>
        <v>5.1881719767387029</v>
      </c>
      <c r="F50" s="21">
        <f>+'SF6'!F658</f>
        <v>5.6614663820125788</v>
      </c>
      <c r="G50" s="21">
        <f>+'SF6'!G658</f>
        <v>5.8148150904402502</v>
      </c>
      <c r="H50" s="21">
        <f>+'SF6'!H658</f>
        <v>6.3885954893290728</v>
      </c>
      <c r="I50" s="21">
        <f>+'SF6'!I658</f>
        <v>6.5226306029786185</v>
      </c>
      <c r="J50" s="21">
        <f>+'SF6'!J658</f>
        <v>11.172421631303628</v>
      </c>
      <c r="K50" s="21">
        <f>+'SF6'!K658</f>
        <v>10.046267059597927</v>
      </c>
      <c r="L50" s="21">
        <f>+'SF6'!L658</f>
        <v>11.099315750996892</v>
      </c>
      <c r="M50" s="21">
        <f>+'SF6'!M658</f>
        <v>13.015404500795587</v>
      </c>
      <c r="N50" s="21">
        <f>+'SF6'!N658</f>
        <v>10.449348808187365</v>
      </c>
      <c r="O50" s="21">
        <f>+'SF6'!O658</f>
        <v>11.700308608352687</v>
      </c>
      <c r="P50" s="21">
        <f>+'SF6'!P658</f>
        <v>14.893927227806524</v>
      </c>
      <c r="Q50" s="21">
        <f>+'SF6'!Q658</f>
        <v>13.997129308616424</v>
      </c>
      <c r="R50" s="21">
        <f>+'SF6'!R658</f>
        <v>12.327659604043173</v>
      </c>
      <c r="S50" s="21">
        <f>+'SF6'!S658</f>
        <v>12.889633763627401</v>
      </c>
      <c r="T50" s="21">
        <f>+'SF6'!T658</f>
        <v>13.084727353665615</v>
      </c>
      <c r="U50" s="21">
        <f>+'SF6'!U658</f>
        <v>13.568994110384859</v>
      </c>
      <c r="V50" s="21">
        <f>+'SF6'!V658</f>
        <v>15.864363619154576</v>
      </c>
      <c r="W50" s="21">
        <f>+'SF6'!W658</f>
        <v>22.493519638962532</v>
      </c>
      <c r="X50" s="21">
        <f>+'SF6'!X658</f>
        <v>14.614658911815564</v>
      </c>
      <c r="Y50" s="21">
        <f>+'SF6'!Y658</f>
        <v>16.042902264283551</v>
      </c>
      <c r="Z50" s="21">
        <f>+'SF6'!Z658</f>
        <v>19.904065387133478</v>
      </c>
      <c r="AA50" s="21">
        <f>+'SF6'!AA658</f>
        <v>22.399750949743591</v>
      </c>
      <c r="AB50" s="21">
        <f>+'SF6'!AB658</f>
        <v>26.52019636175201</v>
      </c>
      <c r="AC50" s="21">
        <f>+'SF6'!AC658</f>
        <v>22.20605533443252</v>
      </c>
      <c r="AD50" s="21">
        <f>+'SF6'!AD658</f>
        <v>24.442360809494822</v>
      </c>
      <c r="AE50" s="21">
        <f>+'SF6'!AE658</f>
        <v>23.224481869145119</v>
      </c>
    </row>
    <row r="51" spans="2:31" x14ac:dyDescent="0.2">
      <c r="B51" s="15" t="s">
        <v>240</v>
      </c>
      <c r="C51" s="28">
        <f>+SUM(C44:C47)</f>
        <v>275.39302248093838</v>
      </c>
      <c r="D51" s="28">
        <f t="shared" ref="D51:AE51" si="5">+SUM(D44:D47)</f>
        <v>315.46448547574994</v>
      </c>
      <c r="E51" s="28">
        <f t="shared" si="5"/>
        <v>341.88858497830057</v>
      </c>
      <c r="F51" s="28">
        <f t="shared" si="5"/>
        <v>351.56755842737539</v>
      </c>
      <c r="G51" s="28">
        <f t="shared" si="5"/>
        <v>376.71273996066327</v>
      </c>
      <c r="H51" s="28">
        <f t="shared" si="5"/>
        <v>414.11239130901151</v>
      </c>
      <c r="I51" s="28">
        <f t="shared" si="5"/>
        <v>410.27521231043465</v>
      </c>
      <c r="J51" s="28">
        <f t="shared" si="5"/>
        <v>442.64594804941044</v>
      </c>
      <c r="K51" s="28">
        <f t="shared" si="5"/>
        <v>502.72000430149859</v>
      </c>
      <c r="L51" s="28">
        <f t="shared" si="5"/>
        <v>437.09604848925096</v>
      </c>
      <c r="M51" s="28">
        <f t="shared" si="5"/>
        <v>473.95405813823021</v>
      </c>
      <c r="N51" s="28">
        <f t="shared" si="5"/>
        <v>488.27224351235606</v>
      </c>
      <c r="O51" s="28">
        <f t="shared" si="5"/>
        <v>509.60021817363679</v>
      </c>
      <c r="P51" s="28">
        <f t="shared" si="5"/>
        <v>532.81237798319671</v>
      </c>
      <c r="Q51" s="28">
        <f t="shared" si="5"/>
        <v>571.67292273046678</v>
      </c>
      <c r="R51" s="28">
        <f t="shared" si="5"/>
        <v>610.09952567299956</v>
      </c>
      <c r="S51" s="28">
        <f t="shared" si="5"/>
        <v>633.217323199014</v>
      </c>
      <c r="T51" s="28">
        <f t="shared" si="5"/>
        <v>717.83536477943812</v>
      </c>
      <c r="U51" s="28">
        <f t="shared" si="5"/>
        <v>758.07047758699844</v>
      </c>
      <c r="V51" s="28">
        <f t="shared" si="5"/>
        <v>752.50358608284046</v>
      </c>
      <c r="W51" s="28">
        <f t="shared" si="5"/>
        <v>796.08025754781545</v>
      </c>
      <c r="X51" s="28">
        <f t="shared" si="5"/>
        <v>873.08906033743369</v>
      </c>
      <c r="Y51" s="28">
        <f t="shared" si="5"/>
        <v>951.06217157113542</v>
      </c>
      <c r="Z51" s="28">
        <f t="shared" si="5"/>
        <v>1020.4579424941298</v>
      </c>
      <c r="AA51" s="28">
        <f t="shared" si="5"/>
        <v>1085.0303989849767</v>
      </c>
      <c r="AB51" s="28">
        <f t="shared" si="5"/>
        <v>887.28147650772996</v>
      </c>
      <c r="AC51" s="28">
        <f t="shared" si="5"/>
        <v>1330.0345328929116</v>
      </c>
      <c r="AD51" s="28">
        <f t="shared" si="5"/>
        <v>1380.7624734215483</v>
      </c>
      <c r="AE51" s="28">
        <f t="shared" si="5"/>
        <v>1387.1526794085637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14.086315229244875</v>
      </c>
      <c r="D64" s="21">
        <f>+'CO2'!D659</f>
        <v>15.92197512388155</v>
      </c>
      <c r="E64" s="21">
        <f>+'CO2'!E659</f>
        <v>17.288719834376032</v>
      </c>
      <c r="F64" s="21">
        <f>+'CO2'!F659</f>
        <v>17.354737265649238</v>
      </c>
      <c r="G64" s="21">
        <f>+'CO2'!G659</f>
        <v>16.450876724476913</v>
      </c>
      <c r="H64" s="21">
        <f>+'CO2'!H659</f>
        <v>18.373873650710273</v>
      </c>
      <c r="I64" s="21">
        <f>+'CO2'!I659</f>
        <v>24.29877643774136</v>
      </c>
      <c r="J64" s="21">
        <f>+'CO2'!J659</f>
        <v>17.043313442888024</v>
      </c>
      <c r="K64" s="21">
        <f>+'CO2'!K659</f>
        <v>19.329519586568306</v>
      </c>
      <c r="L64" s="21">
        <f>+'CO2'!L659</f>
        <v>22.217467160280226</v>
      </c>
      <c r="M64" s="21">
        <f>+'CO2'!M659</f>
        <v>24.713783769594343</v>
      </c>
      <c r="N64" s="21">
        <f>+'CO2'!N659</f>
        <v>22.308428027057928</v>
      </c>
      <c r="O64" s="21">
        <f>+'CO2'!O659</f>
        <v>25.178797375590566</v>
      </c>
      <c r="P64" s="21">
        <f>+'CO2'!P659</f>
        <v>28.003383721976494</v>
      </c>
      <c r="Q64" s="21">
        <f>+'CO2'!Q659</f>
        <v>28.667780768653973</v>
      </c>
      <c r="R64" s="21">
        <f>+'CO2'!R659</f>
        <v>24.088989756389026</v>
      </c>
      <c r="S64" s="21">
        <f>+'CO2'!S659</f>
        <v>25.463313978034755</v>
      </c>
      <c r="T64" s="21">
        <f>+'CO2'!T659</f>
        <v>25.185262699203939</v>
      </c>
      <c r="U64" s="21">
        <f>+'CO2'!U659</f>
        <v>27.9695598894087</v>
      </c>
      <c r="V64" s="21">
        <f>+'CO2'!V659</f>
        <v>24.586675749810162</v>
      </c>
      <c r="W64" s="21">
        <f>+'CO2'!W659</f>
        <v>30.780749571405874</v>
      </c>
      <c r="X64" s="21">
        <f>+'CO2'!X659</f>
        <v>30.505244405321516</v>
      </c>
      <c r="Y64" s="21">
        <f>+'CO2'!Y659</f>
        <v>30.376008240018763</v>
      </c>
      <c r="Z64" s="21">
        <f>+'CO2'!Z659</f>
        <v>32.66994484639762</v>
      </c>
      <c r="AA64" s="21">
        <f>+'CO2'!AA659</f>
        <v>31.127982270418233</v>
      </c>
      <c r="AB64" s="21">
        <f>+'CO2'!AB659</f>
        <v>35.333355924392457</v>
      </c>
      <c r="AC64" s="21">
        <f>+'CO2'!AC659</f>
        <v>29.126621227595468</v>
      </c>
      <c r="AD64" s="21">
        <f>+'CO2'!AD659</f>
        <v>29.46948972173405</v>
      </c>
      <c r="AE64" s="21">
        <f>+'CO2'!AE659</f>
        <v>29.84099154614481</v>
      </c>
    </row>
    <row r="65" spans="2:31" x14ac:dyDescent="0.2">
      <c r="B65" s="3" t="s">
        <v>234</v>
      </c>
      <c r="C65" s="21">
        <f>+'CH4'!C659*PCG!$C$5</f>
        <v>316.07878101217057</v>
      </c>
      <c r="D65" s="21">
        <f>+'CH4'!D659*PCG!$C$5</f>
        <v>331.69187743441722</v>
      </c>
      <c r="E65" s="21">
        <f>+'CH4'!E659*PCG!$C$5</f>
        <v>350.7014219860327</v>
      </c>
      <c r="F65" s="21">
        <f>+'CH4'!F659*PCG!$C$5</f>
        <v>373.10203689147227</v>
      </c>
      <c r="G65" s="21">
        <f>+'CH4'!G659*PCG!$C$5</f>
        <v>399.48280032196647</v>
      </c>
      <c r="H65" s="21">
        <f>+'CH4'!H659*PCG!$C$5</f>
        <v>418.62281137305001</v>
      </c>
      <c r="I65" s="21">
        <f>+'CH4'!I659*PCG!$C$5</f>
        <v>448.56220519547787</v>
      </c>
      <c r="J65" s="21">
        <f>+'CH4'!J659*PCG!$C$5</f>
        <v>512.59711403074812</v>
      </c>
      <c r="K65" s="21">
        <f>+'CH4'!K659*PCG!$C$5</f>
        <v>508.611933781902</v>
      </c>
      <c r="L65" s="21">
        <f>+'CH4'!L659*PCG!$C$5</f>
        <v>534.22796334884379</v>
      </c>
      <c r="M65" s="21">
        <f>+'CH4'!M659*PCG!$C$5</f>
        <v>537.96135402767288</v>
      </c>
      <c r="N65" s="21">
        <f>+'CH4'!N659*PCG!$C$5</f>
        <v>484.70237880395814</v>
      </c>
      <c r="O65" s="21">
        <f>+'CH4'!O659*PCG!$C$5</f>
        <v>505.6187019245902</v>
      </c>
      <c r="P65" s="21">
        <f>+'CH4'!P659*PCG!$C$5</f>
        <v>500.17797545861009</v>
      </c>
      <c r="Q65" s="21">
        <f>+'CH4'!Q659*PCG!$C$5</f>
        <v>560.71062554864898</v>
      </c>
      <c r="R65" s="21">
        <f>+'CH4'!R659*PCG!$C$5</f>
        <v>605.6423710231528</v>
      </c>
      <c r="S65" s="21">
        <f>+'CH4'!S659*PCG!$C$5</f>
        <v>653.18740712080387</v>
      </c>
      <c r="T65" s="21">
        <f>+'CH4'!T659*PCG!$C$5</f>
        <v>702.21370782108158</v>
      </c>
      <c r="U65" s="21">
        <f>+'CH4'!U659*PCG!$C$5</f>
        <v>677.12120231138624</v>
      </c>
      <c r="V65" s="21">
        <f>+'CH4'!V659*PCG!$C$5</f>
        <v>649.59300723686408</v>
      </c>
      <c r="W65" s="21">
        <f>+'CH4'!W659*PCG!$C$5</f>
        <v>639.53646826458817</v>
      </c>
      <c r="X65" s="21">
        <f>+'CH4'!X659*PCG!$C$5</f>
        <v>643.87111917122979</v>
      </c>
      <c r="Y65" s="21">
        <f>+'CH4'!Y659*PCG!$C$5</f>
        <v>702.45052877698356</v>
      </c>
      <c r="Z65" s="21">
        <f>+'CH4'!Z659*PCG!$C$5</f>
        <v>655.38202647383343</v>
      </c>
      <c r="AA65" s="21">
        <f>+'CH4'!AA659*PCG!$C$5</f>
        <v>608.67130728829738</v>
      </c>
      <c r="AB65" s="21">
        <f>+'CH4'!AB659*PCG!$C$5</f>
        <v>615.19554884154957</v>
      </c>
      <c r="AC65" s="21">
        <f>+'CH4'!AC659*PCG!$C$5</f>
        <v>613.26873292314872</v>
      </c>
      <c r="AD65" s="21">
        <f>+'CH4'!AD659*PCG!$C$5</f>
        <v>598.5373275582225</v>
      </c>
      <c r="AE65" s="21">
        <f>+'CH4'!AE659*PCG!$C$5</f>
        <v>607.7884799110841</v>
      </c>
    </row>
    <row r="66" spans="2:31" x14ac:dyDescent="0.2">
      <c r="B66" s="3" t="s">
        <v>235</v>
      </c>
      <c r="C66" s="21">
        <f>+N2O!C659*PCG!$C$6</f>
        <v>277.89185760754378</v>
      </c>
      <c r="D66" s="21">
        <f>+N2O!D659*PCG!$C$6</f>
        <v>286.68806215435222</v>
      </c>
      <c r="E66" s="21">
        <f>+N2O!E659*PCG!$C$6</f>
        <v>296.9411810376464</v>
      </c>
      <c r="F66" s="21">
        <f>+N2O!F659*PCG!$C$6</f>
        <v>311.45172201516834</v>
      </c>
      <c r="G66" s="21">
        <f>+N2O!G659*PCG!$C$6</f>
        <v>324.62567208395831</v>
      </c>
      <c r="H66" s="21">
        <f>+N2O!H659*PCG!$C$6</f>
        <v>337.82925022182764</v>
      </c>
      <c r="I66" s="21">
        <f>+N2O!I659*PCG!$C$6</f>
        <v>345.44048057425113</v>
      </c>
      <c r="J66" s="21">
        <f>+N2O!J659*PCG!$C$6</f>
        <v>359.86015415078487</v>
      </c>
      <c r="K66" s="21">
        <f>+N2O!K659*PCG!$C$6</f>
        <v>356.73591895846783</v>
      </c>
      <c r="L66" s="21">
        <f>+N2O!L659*PCG!$C$6</f>
        <v>367.9662565184575</v>
      </c>
      <c r="M66" s="21">
        <f>+N2O!M659*PCG!$C$6</f>
        <v>356.27000398563177</v>
      </c>
      <c r="N66" s="21">
        <f>+N2O!N659*PCG!$C$6</f>
        <v>372.57878692224068</v>
      </c>
      <c r="O66" s="21">
        <f>+N2O!O659*PCG!$C$6</f>
        <v>387.07633542448889</v>
      </c>
      <c r="P66" s="21">
        <f>+N2O!P659*PCG!$C$6</f>
        <v>374.55226487976495</v>
      </c>
      <c r="Q66" s="21">
        <f>+N2O!Q659*PCG!$C$6</f>
        <v>404.65039554449652</v>
      </c>
      <c r="R66" s="21">
        <f>+N2O!R659*PCG!$C$6</f>
        <v>403.58555241249132</v>
      </c>
      <c r="S66" s="21">
        <f>+N2O!S659*PCG!$C$6</f>
        <v>423.92432043582727</v>
      </c>
      <c r="T66" s="21">
        <f>+N2O!T659*PCG!$C$6</f>
        <v>446.38512377249549</v>
      </c>
      <c r="U66" s="21">
        <f>+N2O!U659*PCG!$C$6</f>
        <v>452.04251445118012</v>
      </c>
      <c r="V66" s="21">
        <f>+N2O!V659*PCG!$C$6</f>
        <v>451.43403652207064</v>
      </c>
      <c r="W66" s="21">
        <f>+N2O!W659*PCG!$C$6</f>
        <v>448.85627340440124</v>
      </c>
      <c r="X66" s="21">
        <f>+N2O!X659*PCG!$C$6</f>
        <v>415.79527163719655</v>
      </c>
      <c r="Y66" s="21">
        <f>+N2O!Y659*PCG!$C$6</f>
        <v>412.52030872001387</v>
      </c>
      <c r="Z66" s="21">
        <f>+N2O!Z659*PCG!$C$6</f>
        <v>408.50929048181712</v>
      </c>
      <c r="AA66" s="21">
        <f>+N2O!AA659*PCG!$C$6</f>
        <v>400.13897938112586</v>
      </c>
      <c r="AB66" s="21">
        <f>+N2O!AB659*PCG!$C$6</f>
        <v>406.30255542779105</v>
      </c>
      <c r="AC66" s="21">
        <f>+N2O!AC659*PCG!$C$6</f>
        <v>415.97050892754083</v>
      </c>
      <c r="AD66" s="21">
        <f>+N2O!AD659*PCG!$C$6</f>
        <v>420.82668779044315</v>
      </c>
      <c r="AE66" s="21">
        <f>+N2O!AE659*PCG!$C$6</f>
        <v>432.48459111962501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608.05695384895921</v>
      </c>
      <c r="D71" s="28">
        <f t="shared" ref="D71:AE71" si="7">+SUM(D64:D67)</f>
        <v>634.30191471265107</v>
      </c>
      <c r="E71" s="28">
        <f t="shared" si="7"/>
        <v>664.93132285805518</v>
      </c>
      <c r="F71" s="28">
        <f t="shared" si="7"/>
        <v>701.90849617228992</v>
      </c>
      <c r="G71" s="28">
        <f t="shared" si="7"/>
        <v>740.55934913040164</v>
      </c>
      <c r="H71" s="28">
        <f t="shared" si="7"/>
        <v>774.82593524558797</v>
      </c>
      <c r="I71" s="28">
        <f t="shared" si="7"/>
        <v>818.30146220747042</v>
      </c>
      <c r="J71" s="28">
        <f t="shared" si="7"/>
        <v>889.50058162442099</v>
      </c>
      <c r="K71" s="28">
        <f t="shared" si="7"/>
        <v>884.67737232693821</v>
      </c>
      <c r="L71" s="28">
        <f t="shared" si="7"/>
        <v>924.41168702758148</v>
      </c>
      <c r="M71" s="28">
        <f t="shared" si="7"/>
        <v>918.94514178289899</v>
      </c>
      <c r="N71" s="28">
        <f t="shared" si="7"/>
        <v>879.58959375325674</v>
      </c>
      <c r="O71" s="28">
        <f t="shared" si="7"/>
        <v>917.87383472466968</v>
      </c>
      <c r="P71" s="28">
        <f t="shared" si="7"/>
        <v>902.73362406035153</v>
      </c>
      <c r="Q71" s="28">
        <f t="shared" si="7"/>
        <v>994.02880186179948</v>
      </c>
      <c r="R71" s="28">
        <f t="shared" si="7"/>
        <v>1033.3169131920331</v>
      </c>
      <c r="S71" s="28">
        <f t="shared" si="7"/>
        <v>1102.5750415346658</v>
      </c>
      <c r="T71" s="28">
        <f t="shared" si="7"/>
        <v>1173.784094292781</v>
      </c>
      <c r="U71" s="28">
        <f t="shared" si="7"/>
        <v>1157.1332766519752</v>
      </c>
      <c r="V71" s="28">
        <f t="shared" si="7"/>
        <v>1125.6137195087449</v>
      </c>
      <c r="W71" s="28">
        <f t="shared" si="7"/>
        <v>1119.1734912403954</v>
      </c>
      <c r="X71" s="28">
        <f t="shared" si="7"/>
        <v>1090.1716352137478</v>
      </c>
      <c r="Y71" s="28">
        <f t="shared" si="7"/>
        <v>1145.3468457370163</v>
      </c>
      <c r="Z71" s="28">
        <f t="shared" si="7"/>
        <v>1096.5612618020482</v>
      </c>
      <c r="AA71" s="28">
        <f t="shared" si="7"/>
        <v>1039.9382689398415</v>
      </c>
      <c r="AB71" s="28">
        <f t="shared" si="7"/>
        <v>1056.8314601937332</v>
      </c>
      <c r="AC71" s="28">
        <f t="shared" si="7"/>
        <v>1058.365863078285</v>
      </c>
      <c r="AD71" s="28">
        <f t="shared" si="7"/>
        <v>1048.8335050703997</v>
      </c>
      <c r="AE71" s="28">
        <f t="shared" si="7"/>
        <v>1070.1140625768539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286.8896493917855</v>
      </c>
      <c r="D84" s="21">
        <f>+'CO2'!D660+'abs CO2'!D660</f>
        <v>361.58832515201448</v>
      </c>
      <c r="E84" s="21">
        <f>+'CO2'!E660+'abs CO2'!E660</f>
        <v>342.36029580787704</v>
      </c>
      <c r="F84" s="21">
        <f>+'CO2'!F660+'abs CO2'!F660</f>
        <v>241.53759857617865</v>
      </c>
      <c r="G84" s="21">
        <f>+'CO2'!G660+'abs CO2'!G660</f>
        <v>299.63341575567677</v>
      </c>
      <c r="H84" s="21">
        <f>+'CO2'!H660+'abs CO2'!H660</f>
        <v>224.17457628057684</v>
      </c>
      <c r="I84" s="21">
        <f>+'CO2'!I660+'abs CO2'!I660</f>
        <v>231.28932097454765</v>
      </c>
      <c r="J84" s="21">
        <f>+'CO2'!J660+'abs CO2'!J660</f>
        <v>223.98423104858148</v>
      </c>
      <c r="K84" s="21">
        <f>+'CO2'!K660+'abs CO2'!K660</f>
        <v>251.04940913221321</v>
      </c>
      <c r="L84" s="21">
        <f>+'CO2'!L660+'abs CO2'!L660</f>
        <v>258.16699169848971</v>
      </c>
      <c r="M84" s="21">
        <f>+'CO2'!M660+'abs CO2'!M660</f>
        <v>279.76007726560647</v>
      </c>
      <c r="N84" s="21">
        <f>+'CO2'!N660+'abs CO2'!N660</f>
        <v>275.94105850412325</v>
      </c>
      <c r="O84" s="21">
        <f>+'CO2'!O660+'abs CO2'!O660</f>
        <v>150.39723846896948</v>
      </c>
      <c r="P84" s="21">
        <f>+'CO2'!P660+'abs CO2'!P660</f>
        <v>259.49473374786714</v>
      </c>
      <c r="Q84" s="21">
        <f>+'CO2'!Q660+'abs CO2'!Q660</f>
        <v>217.40249215880704</v>
      </c>
      <c r="R84" s="21">
        <f>+'CO2'!R660+'abs CO2'!R660</f>
        <v>299.38097879429029</v>
      </c>
      <c r="S84" s="21">
        <f>+'CO2'!S660+'abs CO2'!S660</f>
        <v>389.24079217708663</v>
      </c>
      <c r="T84" s="21">
        <f>+'CO2'!T660+'abs CO2'!T660</f>
        <v>384.37932731167325</v>
      </c>
      <c r="U84" s="21">
        <f>+'CO2'!U660+'abs CO2'!U660</f>
        <v>221.75802557627549</v>
      </c>
      <c r="V84" s="21">
        <f>+'CO2'!V660+'abs CO2'!V660</f>
        <v>460.67961311054819</v>
      </c>
      <c r="W84" s="21">
        <f>+'CO2'!W660+'abs CO2'!W660</f>
        <v>405.61314452015074</v>
      </c>
      <c r="X84" s="21">
        <f>+'CO2'!X660+'abs CO2'!X660</f>
        <v>387.51904654200791</v>
      </c>
      <c r="Y84" s="21">
        <f>+'CO2'!Y660+'abs CO2'!Y660</f>
        <v>329.90408049207372</v>
      </c>
      <c r="Z84" s="21">
        <f>+'CO2'!Z660+'abs CO2'!Z660</f>
        <v>341.23013029687695</v>
      </c>
      <c r="AA84" s="21">
        <f>+'CO2'!AA660+'abs CO2'!AA660</f>
        <v>681.7213849210932</v>
      </c>
      <c r="AB84" s="21">
        <f>+'CO2'!AB660+'abs CO2'!AB660</f>
        <v>337.76340160515485</v>
      </c>
      <c r="AC84" s="21">
        <f>+'CO2'!AC660+'abs CO2'!AC660</f>
        <v>382.49874891015054</v>
      </c>
      <c r="AD84" s="21">
        <f>+'CO2'!AD660+'abs CO2'!AD660</f>
        <v>1011.9843001347911</v>
      </c>
      <c r="AE84" s="21">
        <f>+'CO2'!AE660+'abs CO2'!AE660</f>
        <v>389.43580234920501</v>
      </c>
    </row>
    <row r="85" spans="2:31" x14ac:dyDescent="0.2">
      <c r="B85" s="3" t="s">
        <v>234</v>
      </c>
      <c r="C85" s="21">
        <f>+'CH4'!C660*PCG!$C$5</f>
        <v>0.86801263085694402</v>
      </c>
      <c r="D85" s="21">
        <f>+'CH4'!D660*PCG!$C$5</f>
        <v>3.8289849215423915</v>
      </c>
      <c r="E85" s="21">
        <f>+'CH4'!E660*PCG!$C$5</f>
        <v>3.4096746172521639</v>
      </c>
      <c r="F85" s="21">
        <f>+'CH4'!F660*PCG!$C$5</f>
        <v>3.4645464433912774</v>
      </c>
      <c r="G85" s="21">
        <f>+'CH4'!G660*PCG!$C$5</f>
        <v>7.4892299668834452</v>
      </c>
      <c r="H85" s="21">
        <f>+'CH4'!H660*PCG!$C$5</f>
        <v>1.4085714056077476</v>
      </c>
      <c r="I85" s="21">
        <f>+'CH4'!I660*PCG!$C$5</f>
        <v>0.85423867991926661</v>
      </c>
      <c r="J85" s="21">
        <f>+'CH4'!J660*PCG!$C$5</f>
        <v>1.2469861641408337</v>
      </c>
      <c r="K85" s="21">
        <f>+'CH4'!K660*PCG!$C$5</f>
        <v>0.86642371467360213</v>
      </c>
      <c r="L85" s="21">
        <f>+'CH4'!L660*PCG!$C$5</f>
        <v>2.4601159710544036</v>
      </c>
      <c r="M85" s="21">
        <f>+'CH4'!M660*PCG!$C$5</f>
        <v>1.6356610185290887</v>
      </c>
      <c r="N85" s="21">
        <f>+'CH4'!N660*PCG!$C$5</f>
        <v>1.5515964465705954</v>
      </c>
      <c r="O85" s="21">
        <f>+'CH4'!O660*PCG!$C$5</f>
        <v>2.1526688497684536</v>
      </c>
      <c r="P85" s="21">
        <f>+'CH4'!P660*PCG!$C$5</f>
        <v>5.83011179904548</v>
      </c>
      <c r="Q85" s="21">
        <f>+'CH4'!Q660*PCG!$C$5</f>
        <v>3.6892767119129646</v>
      </c>
      <c r="R85" s="21">
        <f>+'CH4'!R660*PCG!$C$5</f>
        <v>3.6808361883759106</v>
      </c>
      <c r="S85" s="21">
        <f>+'CH4'!S660*PCG!$C$5</f>
        <v>1.2799725512771056</v>
      </c>
      <c r="T85" s="21">
        <f>+'CH4'!T660*PCG!$C$5</f>
        <v>1.5669771341046985</v>
      </c>
      <c r="U85" s="21">
        <f>+'CH4'!U660*PCG!$C$5</f>
        <v>0.92295403813628074</v>
      </c>
      <c r="V85" s="21">
        <f>+'CH4'!V660*PCG!$C$5</f>
        <v>7.2473896755821361</v>
      </c>
      <c r="W85" s="21">
        <f>+'CH4'!W660*PCG!$C$5</f>
        <v>8.2249785994500826</v>
      </c>
      <c r="X85" s="21">
        <f>+'CH4'!X660*PCG!$C$5</f>
        <v>3.9279063633501616</v>
      </c>
      <c r="Y85" s="21">
        <f>+'CH4'!Y660*PCG!$C$5</f>
        <v>0.73386565246754409</v>
      </c>
      <c r="Z85" s="21">
        <f>+'CH4'!Z660*PCG!$C$5</f>
        <v>0.54506926900994668</v>
      </c>
      <c r="AA85" s="21">
        <f>+'CH4'!AA660*PCG!$C$5</f>
        <v>20.355143802062095</v>
      </c>
      <c r="AB85" s="21">
        <f>+'CH4'!AB660*PCG!$C$5</f>
        <v>1.6632731322794845</v>
      </c>
      <c r="AC85" s="21">
        <f>+'CH4'!AC660*PCG!$C$5</f>
        <v>1.4666275491797569</v>
      </c>
      <c r="AD85" s="21">
        <f>+'CH4'!AD660*PCG!$C$5</f>
        <v>42.394507475591425</v>
      </c>
      <c r="AE85" s="21">
        <f>+'CH4'!AE660*PCG!$C$5</f>
        <v>1.616588642885318</v>
      </c>
    </row>
    <row r="86" spans="2:31" x14ac:dyDescent="0.2">
      <c r="B86" s="3" t="s">
        <v>235</v>
      </c>
      <c r="C86" s="21">
        <f>+N2O!C660*PCG!$C$6</f>
        <v>0.60029759361094959</v>
      </c>
      <c r="D86" s="21">
        <f>+N2O!D660*PCG!$C$6</f>
        <v>2.6126842294507875</v>
      </c>
      <c r="E86" s="21">
        <f>+N2O!E660*PCG!$C$6</f>
        <v>2.4125425922089625</v>
      </c>
      <c r="F86" s="21">
        <f>+N2O!F660*PCG!$C$6</f>
        <v>2.5221362824035092</v>
      </c>
      <c r="G86" s="21">
        <f>+N2O!G660*PCG!$C$6</f>
        <v>5.1326346526231852</v>
      </c>
      <c r="H86" s="21">
        <f>+N2O!H660*PCG!$C$6</f>
        <v>0.98506924106787142</v>
      </c>
      <c r="I86" s="21">
        <f>+N2O!I660*PCG!$C$6</f>
        <v>0.59109516063062451</v>
      </c>
      <c r="J86" s="21">
        <f>+N2O!J660*PCG!$C$6</f>
        <v>0.86588733914563754</v>
      </c>
      <c r="K86" s="21">
        <f>+N2O!K660*PCG!$C$6</f>
        <v>0.62034075807678724</v>
      </c>
      <c r="L86" s="21">
        <f>+N2O!L660*PCG!$C$6</f>
        <v>1.6430443222734528</v>
      </c>
      <c r="M86" s="21">
        <f>+N2O!M660*PCG!$C$6</f>
        <v>1.1108671063200237</v>
      </c>
      <c r="N86" s="21">
        <f>+N2O!N660*PCG!$C$6</f>
        <v>1.0745177054496236</v>
      </c>
      <c r="O86" s="21">
        <f>+N2O!O660*PCG!$C$6</f>
        <v>1.4708998555772539</v>
      </c>
      <c r="P86" s="21">
        <f>+N2O!P660*PCG!$C$6</f>
        <v>3.9673873007738027</v>
      </c>
      <c r="Q86" s="21">
        <f>+N2O!Q660*PCG!$C$6</f>
        <v>2.5408648712006854</v>
      </c>
      <c r="R86" s="21">
        <f>+N2O!R660*PCG!$C$6</f>
        <v>2.5382004917361836</v>
      </c>
      <c r="S86" s="21">
        <f>+N2O!S660*PCG!$C$6</f>
        <v>0.90712672133453753</v>
      </c>
      <c r="T86" s="21">
        <f>+N2O!T660*PCG!$C$6</f>
        <v>1.0656426501904344</v>
      </c>
      <c r="U86" s="21">
        <f>+N2O!U660*PCG!$C$6</f>
        <v>0.62075945405279176</v>
      </c>
      <c r="V86" s="21">
        <f>+N2O!V660*PCG!$C$6</f>
        <v>4.8313898490743492</v>
      </c>
      <c r="W86" s="21">
        <f>+N2O!W660*PCG!$C$6</f>
        <v>5.6603252233779964</v>
      </c>
      <c r="X86" s="21">
        <f>+N2O!X660*PCG!$C$6</f>
        <v>2.7892212005346262</v>
      </c>
      <c r="Y86" s="21">
        <f>+N2O!Y660*PCG!$C$6</f>
        <v>0.49618834517308347</v>
      </c>
      <c r="Z86" s="21">
        <f>+N2O!Z660*PCG!$C$6</f>
        <v>0.39484379286184401</v>
      </c>
      <c r="AA86" s="21">
        <f>+N2O!AA660*PCG!$C$6</f>
        <v>13.82702988849851</v>
      </c>
      <c r="AB86" s="21">
        <f>+N2O!AB660*PCG!$C$6</f>
        <v>1.1640726546775868</v>
      </c>
      <c r="AC86" s="21">
        <f>+N2O!AC660*PCG!$C$6</f>
        <v>1.0303347971260051</v>
      </c>
      <c r="AD86" s="21">
        <f>+N2O!AD660*PCG!$C$6</f>
        <v>29.118853616178548</v>
      </c>
      <c r="AE86" s="21">
        <f>+N2O!AE660*PCG!$C$6</f>
        <v>1.1343380369882181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288.35795961625337</v>
      </c>
      <c r="D91" s="28">
        <f t="shared" ref="D91:AE91" si="9">+SUM(D84:D87)</f>
        <v>368.02999430300764</v>
      </c>
      <c r="E91" s="28">
        <f t="shared" si="9"/>
        <v>348.18251301733818</v>
      </c>
      <c r="F91" s="28">
        <f t="shared" si="9"/>
        <v>247.52428130197345</v>
      </c>
      <c r="G91" s="28">
        <f t="shared" si="9"/>
        <v>312.25528037518342</v>
      </c>
      <c r="H91" s="28">
        <f t="shared" si="9"/>
        <v>226.56821692725245</v>
      </c>
      <c r="I91" s="28">
        <f t="shared" si="9"/>
        <v>232.73465481509754</v>
      </c>
      <c r="J91" s="28">
        <f t="shared" si="9"/>
        <v>226.09710455186794</v>
      </c>
      <c r="K91" s="28">
        <f t="shared" si="9"/>
        <v>252.53617360496361</v>
      </c>
      <c r="L91" s="28">
        <f t="shared" si="9"/>
        <v>262.27015199181756</v>
      </c>
      <c r="M91" s="28">
        <f t="shared" si="9"/>
        <v>282.5066053904556</v>
      </c>
      <c r="N91" s="28">
        <f t="shared" si="9"/>
        <v>278.5671726561435</v>
      </c>
      <c r="O91" s="28">
        <f t="shared" si="9"/>
        <v>154.02080717431517</v>
      </c>
      <c r="P91" s="28">
        <f t="shared" si="9"/>
        <v>269.29223284768642</v>
      </c>
      <c r="Q91" s="28">
        <f t="shared" si="9"/>
        <v>223.63263374192067</v>
      </c>
      <c r="R91" s="28">
        <f t="shared" si="9"/>
        <v>305.60001547440237</v>
      </c>
      <c r="S91" s="28">
        <f t="shared" si="9"/>
        <v>391.42789144969828</v>
      </c>
      <c r="T91" s="28">
        <f t="shared" si="9"/>
        <v>387.01194709596842</v>
      </c>
      <c r="U91" s="28">
        <f t="shared" si="9"/>
        <v>223.30173906846457</v>
      </c>
      <c r="V91" s="28">
        <f t="shared" si="9"/>
        <v>472.7583926352047</v>
      </c>
      <c r="W91" s="28">
        <f t="shared" si="9"/>
        <v>419.4984483429788</v>
      </c>
      <c r="X91" s="28">
        <f t="shared" si="9"/>
        <v>394.2361741058927</v>
      </c>
      <c r="Y91" s="28">
        <f t="shared" si="9"/>
        <v>331.13413448971437</v>
      </c>
      <c r="Z91" s="28">
        <f t="shared" si="9"/>
        <v>342.17004335874873</v>
      </c>
      <c r="AA91" s="28">
        <f t="shared" si="9"/>
        <v>715.90355861165381</v>
      </c>
      <c r="AB91" s="28">
        <f t="shared" si="9"/>
        <v>340.59074739211189</v>
      </c>
      <c r="AC91" s="28">
        <f t="shared" si="9"/>
        <v>384.99571125645627</v>
      </c>
      <c r="AD91" s="28">
        <f t="shared" si="9"/>
        <v>1083.4976612265609</v>
      </c>
      <c r="AE91" s="28">
        <f t="shared" si="9"/>
        <v>392.18672902907849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-2.8421709430404007E-13</v>
      </c>
      <c r="G92" s="30">
        <f>+G91-CO2eq!G660</f>
        <v>0</v>
      </c>
      <c r="H92" s="30">
        <f>+H91-CO2eq!H660</f>
        <v>-2.8421709430404007E-13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-3.694822225952521E-13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0.13463953002933138</v>
      </c>
      <c r="D104" s="21">
        <f>+'CO2'!D661</f>
        <v>0.13870764512100225</v>
      </c>
      <c r="E104" s="21">
        <f>+'CO2'!E661</f>
        <v>0.1471923458057279</v>
      </c>
      <c r="F104" s="21">
        <f>+'CO2'!F661</f>
        <v>0.15049021530956239</v>
      </c>
      <c r="G104" s="21">
        <f>+'CO2'!G661</f>
        <v>0.15268319110961759</v>
      </c>
      <c r="H104" s="21">
        <f>+'CO2'!H661</f>
        <v>0.15756232625148739</v>
      </c>
      <c r="I104" s="21">
        <f>+'CO2'!I661</f>
        <v>0.20857664808311815</v>
      </c>
      <c r="J104" s="21">
        <f>+'CO2'!J661</f>
        <v>0.21899871220472819</v>
      </c>
      <c r="K104" s="21">
        <f>+'CO2'!K661</f>
        <v>0.22799015101790684</v>
      </c>
      <c r="L104" s="21">
        <f>+'CO2'!L661</f>
        <v>0.23455138898194083</v>
      </c>
      <c r="M104" s="21">
        <f>+'CO2'!M661</f>
        <v>0.24598569451072655</v>
      </c>
      <c r="N104" s="21">
        <f>+'CO2'!N661</f>
        <v>0.25798017785568639</v>
      </c>
      <c r="O104" s="21">
        <f>+'CO2'!O661</f>
        <v>0.26522953983098274</v>
      </c>
      <c r="P104" s="21">
        <f>+'CO2'!P661</f>
        <v>0.28027707801183249</v>
      </c>
      <c r="Q104" s="21">
        <f>+'CO2'!Q661</f>
        <v>0.30417743635235972</v>
      </c>
      <c r="R104" s="21">
        <f>+'CO2'!R661</f>
        <v>0.33078862224430416</v>
      </c>
      <c r="S104" s="21">
        <f>+'CO2'!S661</f>
        <v>0.35485052490402619</v>
      </c>
      <c r="T104" s="21">
        <f>+'CO2'!T661</f>
        <v>0.38072850061230479</v>
      </c>
      <c r="U104" s="21">
        <f>+'CO2'!U661</f>
        <v>0.40485057727690443</v>
      </c>
      <c r="V104" s="21">
        <f>+'CO2'!V661</f>
        <v>0.44062507953429286</v>
      </c>
      <c r="W104" s="21">
        <f>+'CO2'!W661</f>
        <v>0.48059197844503709</v>
      </c>
      <c r="X104" s="21">
        <f>+'CO2'!X661</f>
        <v>0.52920722499196304</v>
      </c>
      <c r="Y104" s="21">
        <f>+'CO2'!Y661</f>
        <v>0.57661250716370649</v>
      </c>
      <c r="Z104" s="21">
        <f>+'CO2'!Z661</f>
        <v>0.59248746656829132</v>
      </c>
      <c r="AA104" s="21">
        <f>+'CO2'!AA661</f>
        <v>0.65671290569673058</v>
      </c>
      <c r="AB104" s="21">
        <f>+'CO2'!AB661</f>
        <v>0.75474687597866463</v>
      </c>
      <c r="AC104" s="21">
        <f>+'CO2'!AC661</f>
        <v>0.31046108846160742</v>
      </c>
      <c r="AD104" s="21">
        <f>+'CO2'!AD661</f>
        <v>0.4594082224071141</v>
      </c>
      <c r="AE104" s="21">
        <f>+'CO2'!AE661</f>
        <v>0.60113209082155694</v>
      </c>
    </row>
    <row r="105" spans="2:31" x14ac:dyDescent="0.2">
      <c r="B105" s="3" t="s">
        <v>234</v>
      </c>
      <c r="C105" s="21">
        <f>+'CH4'!C661*PCG!$C$5</f>
        <v>447.63774545035471</v>
      </c>
      <c r="D105" s="21">
        <f>+'CH4'!D661*PCG!$C$5</f>
        <v>471.98983749613967</v>
      </c>
      <c r="E105" s="21">
        <f>+'CH4'!E661*PCG!$C$5</f>
        <v>543.94512451115884</v>
      </c>
      <c r="F105" s="21">
        <f>+'CH4'!F661*PCG!$C$5</f>
        <v>609.6990541068742</v>
      </c>
      <c r="G105" s="21">
        <f>+'CH4'!G661*PCG!$C$5</f>
        <v>676.32584627707161</v>
      </c>
      <c r="H105" s="21">
        <f>+'CH4'!H661*PCG!$C$5</f>
        <v>734.13015818380768</v>
      </c>
      <c r="I105" s="21">
        <f>+'CH4'!I661*PCG!$C$5</f>
        <v>791.0519380018643</v>
      </c>
      <c r="J105" s="21">
        <f>+'CH4'!J661*PCG!$C$5</f>
        <v>894.4322489722872</v>
      </c>
      <c r="K105" s="21">
        <f>+'CH4'!K661*PCG!$C$5</f>
        <v>1004.6827469240645</v>
      </c>
      <c r="L105" s="21">
        <f>+'CH4'!L661*PCG!$C$5</f>
        <v>1099.91055756688</v>
      </c>
      <c r="M105" s="21">
        <f>+'CH4'!M661*PCG!$C$5</f>
        <v>1191.1324587595279</v>
      </c>
      <c r="N105" s="21">
        <f>+'CH4'!N661*PCG!$C$5</f>
        <v>1569.1201566692284</v>
      </c>
      <c r="O105" s="21">
        <f>+'CH4'!O661*PCG!$C$5</f>
        <v>1800.4157780135556</v>
      </c>
      <c r="P105" s="21">
        <f>+'CH4'!P661*PCG!$C$5</f>
        <v>1889.4396884186981</v>
      </c>
      <c r="Q105" s="21">
        <f>+'CH4'!Q661*PCG!$C$5</f>
        <v>2006.1446176225709</v>
      </c>
      <c r="R105" s="21">
        <f>+'CH4'!R661*PCG!$C$5</f>
        <v>2146.0735843918465</v>
      </c>
      <c r="S105" s="21">
        <f>+'CH4'!S661*PCG!$C$5</f>
        <v>2340.1622925951424</v>
      </c>
      <c r="T105" s="21">
        <f>+'CH4'!T661*PCG!$C$5</f>
        <v>2137.3585271000447</v>
      </c>
      <c r="U105" s="21">
        <f>+'CH4'!U661*PCG!$C$5</f>
        <v>1870.3728275457436</v>
      </c>
      <c r="V105" s="21">
        <f>+'CH4'!V661*PCG!$C$5</f>
        <v>1607.8533494840415</v>
      </c>
      <c r="W105" s="21">
        <f>+'CH4'!W661*PCG!$C$5</f>
        <v>1687.8975186770717</v>
      </c>
      <c r="X105" s="21">
        <f>+'CH4'!X661*PCG!$C$5</f>
        <v>1775.7856894955537</v>
      </c>
      <c r="Y105" s="21">
        <f>+'CH4'!Y661*PCG!$C$5</f>
        <v>1810.4505496890226</v>
      </c>
      <c r="Z105" s="21">
        <f>+'CH4'!Z661*PCG!$C$5</f>
        <v>1973.1096839913891</v>
      </c>
      <c r="AA105" s="21">
        <f>+'CH4'!AA661*PCG!$C$5</f>
        <v>1976.314379143492</v>
      </c>
      <c r="AB105" s="21">
        <f>+'CH4'!AB661*PCG!$C$5</f>
        <v>2322.9764352221937</v>
      </c>
      <c r="AC105" s="21">
        <f>+'CH4'!AC661*PCG!$C$5</f>
        <v>2465.1518780678302</v>
      </c>
      <c r="AD105" s="21">
        <f>+'CH4'!AD661*PCG!$C$5</f>
        <v>2655.3443115762511</v>
      </c>
      <c r="AE105" s="21">
        <f>+'CH4'!AE661*PCG!$C$5</f>
        <v>2859.4026475629944</v>
      </c>
    </row>
    <row r="106" spans="2:31" x14ac:dyDescent="0.2">
      <c r="B106" s="3" t="s">
        <v>235</v>
      </c>
      <c r="C106" s="21">
        <f>+N2O!C661*PCG!$C$6</f>
        <v>25.37287484160094</v>
      </c>
      <c r="D106" s="21">
        <f>+N2O!D661*PCG!$C$6</f>
        <v>29.351059157371893</v>
      </c>
      <c r="E106" s="21">
        <f>+N2O!E661*PCG!$C$6</f>
        <v>34.14961435558277</v>
      </c>
      <c r="F106" s="21">
        <f>+N2O!F661*PCG!$C$6</f>
        <v>36.247048468867369</v>
      </c>
      <c r="G106" s="21">
        <f>+N2O!G661*PCG!$C$6</f>
        <v>38.042079944722097</v>
      </c>
      <c r="H106" s="21">
        <f>+N2O!H661*PCG!$C$6</f>
        <v>34.933438046670844</v>
      </c>
      <c r="I106" s="21">
        <f>+N2O!I661*PCG!$C$6</f>
        <v>32.850212088456288</v>
      </c>
      <c r="J106" s="21">
        <f>+N2O!J661*PCG!$C$6</f>
        <v>36.279568381204037</v>
      </c>
      <c r="K106" s="21">
        <f>+N2O!K661*PCG!$C$6</f>
        <v>39.96488990894138</v>
      </c>
      <c r="L106" s="21">
        <f>+N2O!L661*PCG!$C$6</f>
        <v>38.389814816432043</v>
      </c>
      <c r="M106" s="21">
        <f>+N2O!M661*PCG!$C$6</f>
        <v>36.540511486469697</v>
      </c>
      <c r="N106" s="21">
        <f>+N2O!N661*PCG!$C$6</f>
        <v>107.3476879368564</v>
      </c>
      <c r="O106" s="21">
        <f>+N2O!O661*PCG!$C$6</f>
        <v>148.00160475019692</v>
      </c>
      <c r="P106" s="21">
        <f>+N2O!P661*PCG!$C$6</f>
        <v>142.28503462141057</v>
      </c>
      <c r="Q106" s="21">
        <f>+N2O!Q661*PCG!$C$6</f>
        <v>129.97835086634686</v>
      </c>
      <c r="R106" s="21">
        <f>+N2O!R661*PCG!$C$6</f>
        <v>144.78024330329015</v>
      </c>
      <c r="S106" s="21">
        <f>+N2O!S661*PCG!$C$6</f>
        <v>148.51143775609413</v>
      </c>
      <c r="T106" s="21">
        <f>+N2O!T661*PCG!$C$6</f>
        <v>149.52876327837913</v>
      </c>
      <c r="U106" s="21">
        <f>+N2O!U661*PCG!$C$6</f>
        <v>149.91233516223716</v>
      </c>
      <c r="V106" s="21">
        <f>+N2O!V661*PCG!$C$6</f>
        <v>150.21999071421916</v>
      </c>
      <c r="W106" s="21">
        <f>+N2O!W661*PCG!$C$6</f>
        <v>166.15880971784529</v>
      </c>
      <c r="X106" s="21">
        <f>+N2O!X661*PCG!$C$6</f>
        <v>165.33532590278452</v>
      </c>
      <c r="Y106" s="21">
        <f>+N2O!Y661*PCG!$C$6</f>
        <v>168.43323992009826</v>
      </c>
      <c r="Z106" s="21">
        <f>+N2O!Z661*PCG!$C$6</f>
        <v>178.34461702106447</v>
      </c>
      <c r="AA106" s="21">
        <f>+N2O!AA661*PCG!$C$6</f>
        <v>180.37002281661947</v>
      </c>
      <c r="AB106" s="21">
        <f>+N2O!AB661*PCG!$C$6</f>
        <v>189.20610617489223</v>
      </c>
      <c r="AC106" s="21">
        <f>+N2O!AC661*PCG!$C$6</f>
        <v>192.59526192770562</v>
      </c>
      <c r="AD106" s="21">
        <f>+N2O!AD661*PCG!$C$6</f>
        <v>196.30371054234993</v>
      </c>
      <c r="AE106" s="21">
        <f>+N2O!AE661*PCG!$C$6</f>
        <v>200.78780019358996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473.14525982198501</v>
      </c>
      <c r="D111" s="28">
        <f t="shared" ref="D111:AE111" si="11">+SUM(D104:D107)</f>
        <v>501.47960429863258</v>
      </c>
      <c r="E111" s="28">
        <f t="shared" si="11"/>
        <v>578.24193121254734</v>
      </c>
      <c r="F111" s="28">
        <f t="shared" si="11"/>
        <v>646.09659279105108</v>
      </c>
      <c r="G111" s="28">
        <f t="shared" si="11"/>
        <v>714.52060941290335</v>
      </c>
      <c r="H111" s="28">
        <f t="shared" si="11"/>
        <v>769.22115855673007</v>
      </c>
      <c r="I111" s="28">
        <f t="shared" si="11"/>
        <v>824.11072673840363</v>
      </c>
      <c r="J111" s="28">
        <f t="shared" si="11"/>
        <v>930.93081606569604</v>
      </c>
      <c r="K111" s="28">
        <f t="shared" si="11"/>
        <v>1044.8756269840239</v>
      </c>
      <c r="L111" s="28">
        <f t="shared" si="11"/>
        <v>1138.5349237722942</v>
      </c>
      <c r="M111" s="28">
        <f t="shared" si="11"/>
        <v>1227.9189559405083</v>
      </c>
      <c r="N111" s="28">
        <f t="shared" si="11"/>
        <v>1676.7258247839404</v>
      </c>
      <c r="O111" s="28">
        <f t="shared" si="11"/>
        <v>1948.6826123035835</v>
      </c>
      <c r="P111" s="28">
        <f t="shared" si="11"/>
        <v>2032.0050001181205</v>
      </c>
      <c r="Q111" s="28">
        <f t="shared" si="11"/>
        <v>2136.42714592527</v>
      </c>
      <c r="R111" s="28">
        <f t="shared" si="11"/>
        <v>2291.1846163173809</v>
      </c>
      <c r="S111" s="28">
        <f t="shared" si="11"/>
        <v>2489.0285808761405</v>
      </c>
      <c r="T111" s="28">
        <f t="shared" si="11"/>
        <v>2287.2680188790364</v>
      </c>
      <c r="U111" s="28">
        <f t="shared" si="11"/>
        <v>2020.6900132852577</v>
      </c>
      <c r="V111" s="28">
        <f t="shared" si="11"/>
        <v>1758.513965277795</v>
      </c>
      <c r="W111" s="28">
        <f t="shared" si="11"/>
        <v>1854.5369203733621</v>
      </c>
      <c r="X111" s="28">
        <f t="shared" si="11"/>
        <v>1941.6502226233301</v>
      </c>
      <c r="Y111" s="28">
        <f t="shared" si="11"/>
        <v>1979.4604021162845</v>
      </c>
      <c r="Z111" s="28">
        <f t="shared" si="11"/>
        <v>2152.0467884790219</v>
      </c>
      <c r="AA111" s="28">
        <f t="shared" si="11"/>
        <v>2157.3411148658083</v>
      </c>
      <c r="AB111" s="28">
        <f t="shared" si="11"/>
        <v>2512.9372882730645</v>
      </c>
      <c r="AC111" s="28">
        <f t="shared" si="11"/>
        <v>2658.0576010839973</v>
      </c>
      <c r="AD111" s="28">
        <f t="shared" si="11"/>
        <v>2852.1074303410082</v>
      </c>
      <c r="AE111" s="28">
        <f t="shared" si="11"/>
        <v>3060.791579847406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5" priority="17" operator="equal">
      <formula>0</formula>
    </cfRule>
  </conditionalFormatting>
  <conditionalFormatting sqref="C32:AE32">
    <cfRule type="cellIs" dxfId="64" priority="16" operator="equal">
      <formula>0</formula>
    </cfRule>
  </conditionalFormatting>
  <conditionalFormatting sqref="C52:AE52">
    <cfRule type="cellIs" dxfId="63" priority="15" operator="equal">
      <formula>0</formula>
    </cfRule>
  </conditionalFormatting>
  <conditionalFormatting sqref="C72:AE72">
    <cfRule type="cellIs" dxfId="62" priority="11" operator="equal">
      <formula>0</formula>
    </cfRule>
  </conditionalFormatting>
  <conditionalFormatting sqref="C92:AE92">
    <cfRule type="cellIs" dxfId="61" priority="10" operator="equal">
      <formula>0</formula>
    </cfRule>
  </conditionalFormatting>
  <conditionalFormatting sqref="C112:AE112">
    <cfRule type="cellIs" dxfId="60" priority="9" operator="equal">
      <formula>0</formula>
    </cfRule>
  </conditionalFormatting>
  <conditionalFormatting sqref="C12:AE12">
    <cfRule type="cellIs" dxfId="59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workbookViewId="0">
      <selection activeCell="C1" sqref="C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914</v>
      </c>
      <c r="D1" s="110">
        <f>aux!D1</f>
        <v>33372.626368222969</v>
      </c>
    </row>
    <row r="2" spans="1:7" x14ac:dyDescent="0.25">
      <c r="A2" s="142" t="str">
        <f>CO2eq!A3</f>
        <v>Código IPCC</v>
      </c>
      <c r="B2" s="142" t="str">
        <f>CO2eq!B3</f>
        <v>Categorías de fuente y sumidero de gases de efecto invernadero</v>
      </c>
      <c r="C2" s="125">
        <f>CO2eq!AE3</f>
        <v>2018</v>
      </c>
      <c r="D2" s="125">
        <f t="shared" ref="D2:D65" si="0">ABS(C2)</f>
        <v>2018</v>
      </c>
      <c r="F2" s="114" t="s">
        <v>911</v>
      </c>
      <c r="G2" s="114" t="s">
        <v>912</v>
      </c>
    </row>
    <row r="3" spans="1:7" x14ac:dyDescent="0.25">
      <c r="A3" s="94" t="str">
        <f>'GPC alcances 2018'!B38</f>
        <v>I.3</v>
      </c>
      <c r="B3" s="94" t="str">
        <f>'GPC alcances 2018'!C38</f>
        <v>Industrias manufactureras y de la construcción (electricidad)</v>
      </c>
      <c r="C3" s="94">
        <f>'GPC alcances 2018'!K38</f>
        <v>3896.5118198551081</v>
      </c>
      <c r="D3" s="94">
        <f t="shared" si="0"/>
        <v>3896.5118198551081</v>
      </c>
      <c r="F3" s="140">
        <f>C3/D$1</f>
        <v>0.11675772163875367</v>
      </c>
      <c r="G3" s="141">
        <f>ABS(F3)</f>
        <v>0.11675772163875367</v>
      </c>
    </row>
    <row r="4" spans="1:7" x14ac:dyDescent="0.25">
      <c r="A4" s="144" t="str">
        <f>CO2eq!A36</f>
        <v>1.A.3.b.i.</v>
      </c>
      <c r="B4" s="144" t="str">
        <f>CO2eq!B36</f>
        <v>Automóviles</v>
      </c>
      <c r="C4" s="33">
        <f>CO2eq!AE36</f>
        <v>3672.1319821790667</v>
      </c>
      <c r="D4" s="94">
        <f t="shared" si="0"/>
        <v>3672.1319821790667</v>
      </c>
      <c r="F4" s="140">
        <f t="shared" ref="F4:F67" si="1">C4/D$1</f>
        <v>0.1100342520741978</v>
      </c>
      <c r="G4" s="141">
        <f>G3+ABS(F4)</f>
        <v>0.22679197371295146</v>
      </c>
    </row>
    <row r="5" spans="1:7" x14ac:dyDescent="0.25">
      <c r="A5" s="94" t="str">
        <f>'GPC alcances 2018'!B37</f>
        <v>I.2</v>
      </c>
      <c r="B5" s="94" t="str">
        <f>'GPC alcances 2018'!C37</f>
        <v>Edificios/instalaciones comerciales e institucionales (electricidad)</v>
      </c>
      <c r="C5" s="94">
        <f>'GPC alcances 2018'!K37</f>
        <v>2861.8498615406584</v>
      </c>
      <c r="D5" s="94">
        <f t="shared" si="0"/>
        <v>2861.8498615406584</v>
      </c>
      <c r="F5" s="140">
        <f t="shared" si="1"/>
        <v>8.5754409316303584E-2</v>
      </c>
      <c r="G5" s="141">
        <f t="shared" ref="G5:G68" si="2">G4+ABS(F5)</f>
        <v>0.31254638302925503</v>
      </c>
    </row>
    <row r="6" spans="1:7" x14ac:dyDescent="0.25">
      <c r="A6" s="94" t="str">
        <f>'GPC alcances 2018'!B36</f>
        <v xml:space="preserve">I.1 </v>
      </c>
      <c r="B6" s="94" t="str">
        <f>'GPC alcances 2018'!C36</f>
        <v>Edificios residenciales (electricidad)</v>
      </c>
      <c r="C6" s="94">
        <f>'GPC alcances 2018'!K36</f>
        <v>2534.9788230317663</v>
      </c>
      <c r="D6" s="94">
        <f t="shared" si="0"/>
        <v>2534.9788230317663</v>
      </c>
      <c r="F6" s="140">
        <f t="shared" si="1"/>
        <v>7.5959823930595527E-2</v>
      </c>
      <c r="G6" s="141">
        <f t="shared" si="2"/>
        <v>0.38850620695985055</v>
      </c>
    </row>
    <row r="7" spans="1:7" x14ac:dyDescent="0.25">
      <c r="A7" s="143" t="str">
        <f>CO2eq!A42</f>
        <v>1.A.3.b.iii.</v>
      </c>
      <c r="B7" s="143" t="str">
        <f>CO2eq!B42</f>
        <v>Camiones para servicio pesado y autobuses</v>
      </c>
      <c r="C7" s="94">
        <f>CO2eq!AE42</f>
        <v>2388.5968611865528</v>
      </c>
      <c r="D7" s="94">
        <f t="shared" si="0"/>
        <v>2388.5968611865528</v>
      </c>
      <c r="F7" s="140">
        <f t="shared" si="1"/>
        <v>7.1573535592660081E-2</v>
      </c>
      <c r="G7" s="141">
        <f t="shared" si="2"/>
        <v>0.46007974255251061</v>
      </c>
    </row>
    <row r="8" spans="1:7" x14ac:dyDescent="0.25">
      <c r="A8" s="143" t="str">
        <f>CO2eq!A55</f>
        <v>1.A.4.b.</v>
      </c>
      <c r="B8" s="143" t="str">
        <f>CO2eq!B55</f>
        <v>Residencial</v>
      </c>
      <c r="C8" s="94">
        <f>CO2eq!AE55</f>
        <v>2061.087265088931</v>
      </c>
      <c r="D8" s="94">
        <f t="shared" si="0"/>
        <v>2061.087265088931</v>
      </c>
      <c r="F8" s="140">
        <f t="shared" si="1"/>
        <v>6.1759816034481316E-2</v>
      </c>
      <c r="G8" s="141">
        <f t="shared" si="2"/>
        <v>0.52183955858699194</v>
      </c>
    </row>
    <row r="9" spans="1:7" x14ac:dyDescent="0.25">
      <c r="A9" s="144" t="str">
        <f>CO2eq!A426</f>
        <v>5.A.</v>
      </c>
      <c r="B9" s="144" t="str">
        <f>CO2eq!B426</f>
        <v>Disposición de residuos sólidos</v>
      </c>
      <c r="C9" s="33">
        <f>CO2eq!AE426</f>
        <v>1965.9042580157145</v>
      </c>
      <c r="D9" s="94">
        <f t="shared" si="0"/>
        <v>1965.9042580157145</v>
      </c>
      <c r="F9" s="140">
        <f t="shared" si="1"/>
        <v>5.890768788541096E-2</v>
      </c>
      <c r="G9" s="141">
        <f t="shared" si="2"/>
        <v>0.58074724647240294</v>
      </c>
    </row>
    <row r="10" spans="1:7" x14ac:dyDescent="0.25">
      <c r="A10" s="144" t="str">
        <f>CO2eq!A39</f>
        <v>1.A.3.b.ii.</v>
      </c>
      <c r="B10" s="144" t="str">
        <f>CO2eq!B39</f>
        <v>Camiones para servicio ligero</v>
      </c>
      <c r="C10" s="33">
        <f>CO2eq!AE39</f>
        <v>1868.8470652098554</v>
      </c>
      <c r="D10" s="94">
        <f t="shared" si="0"/>
        <v>1868.8470652098554</v>
      </c>
      <c r="F10" s="140">
        <f t="shared" si="1"/>
        <v>5.5999400364526004E-2</v>
      </c>
      <c r="G10" s="141">
        <f t="shared" si="2"/>
        <v>0.63674664683692894</v>
      </c>
    </row>
    <row r="11" spans="1:7" x14ac:dyDescent="0.25">
      <c r="A11" s="143" t="str">
        <f>CO2eq!A30</f>
        <v>1.A.2.m.</v>
      </c>
      <c r="B11" s="143" t="str">
        <f>CO2eq!B30</f>
        <v>Industria no especificada</v>
      </c>
      <c r="C11" s="94">
        <f>CO2eq!AE30</f>
        <v>1716.4468684610686</v>
      </c>
      <c r="D11" s="94">
        <f t="shared" si="0"/>
        <v>1716.4468684610686</v>
      </c>
      <c r="F11" s="140">
        <f t="shared" si="1"/>
        <v>5.1432777556142527E-2</v>
      </c>
      <c r="G11" s="141">
        <f t="shared" si="2"/>
        <v>0.68817942439307145</v>
      </c>
    </row>
    <row r="12" spans="1:7" x14ac:dyDescent="0.25">
      <c r="A12" s="143" t="str">
        <f>CO2eq!A54</f>
        <v>1.A.4.a.</v>
      </c>
      <c r="B12" s="143" t="str">
        <f>CO2eq!B54</f>
        <v>Comercial / Institucional</v>
      </c>
      <c r="C12" s="94">
        <f>CO2eq!AE54</f>
        <v>1512.6350178533837</v>
      </c>
      <c r="D12" s="94">
        <f t="shared" si="0"/>
        <v>1512.6350178533837</v>
      </c>
      <c r="F12" s="140">
        <f t="shared" si="1"/>
        <v>4.532562109926408E-2</v>
      </c>
      <c r="G12" s="141">
        <f t="shared" si="2"/>
        <v>0.73350504549233553</v>
      </c>
    </row>
    <row r="13" spans="1:7" x14ac:dyDescent="0.25">
      <c r="A13" s="143" t="str">
        <f>CO2eq!A435</f>
        <v>5.D.1.</v>
      </c>
      <c r="B13" s="143" t="str">
        <f>CO2eq!B435</f>
        <v>Tratamiento y descarga de aguas residuales domésticas</v>
      </c>
      <c r="C13" s="94">
        <f>CO2eq!AE435</f>
        <v>1024.5754931869328</v>
      </c>
      <c r="D13" s="94">
        <f t="shared" si="0"/>
        <v>1024.5754931869328</v>
      </c>
      <c r="F13" s="140">
        <f t="shared" si="1"/>
        <v>3.0701074643694266E-2</v>
      </c>
      <c r="G13" s="141">
        <f t="shared" si="2"/>
        <v>0.76420612013602984</v>
      </c>
    </row>
    <row r="14" spans="1:7" x14ac:dyDescent="0.25">
      <c r="A14" s="143" t="str">
        <f>CO2eq!A357</f>
        <v>4.A.1.b.ii.2.</v>
      </c>
      <c r="B14" s="143" t="str">
        <f>CO2eq!B357</f>
        <v>Leña especies exótica</v>
      </c>
      <c r="C14" s="94">
        <f>CO2eq!AE357</f>
        <v>902.76524345785992</v>
      </c>
      <c r="D14" s="94">
        <f t="shared" si="0"/>
        <v>902.76524345785992</v>
      </c>
      <c r="F14" s="140">
        <f t="shared" si="1"/>
        <v>2.7051069744917128E-2</v>
      </c>
      <c r="G14" s="141">
        <f t="shared" si="2"/>
        <v>0.79125718988094695</v>
      </c>
    </row>
    <row r="15" spans="1:7" x14ac:dyDescent="0.25">
      <c r="A15" s="143" t="str">
        <f>CO2eq!A34</f>
        <v>1.A.3.a.ii.</v>
      </c>
      <c r="B15" s="143" t="str">
        <f>CO2eq!B34</f>
        <v>Aviación de cabotaje</v>
      </c>
      <c r="C15" s="94">
        <f>CO2eq!AE34</f>
        <v>868.91431970143208</v>
      </c>
      <c r="D15" s="94">
        <f t="shared" si="0"/>
        <v>868.91431970143208</v>
      </c>
      <c r="F15" s="140">
        <f t="shared" si="1"/>
        <v>2.6036737717736302E-2</v>
      </c>
      <c r="G15" s="141">
        <f t="shared" si="2"/>
        <v>0.81729392759868325</v>
      </c>
    </row>
    <row r="16" spans="1:7" x14ac:dyDescent="0.25">
      <c r="A16" s="143" t="str">
        <f>CO2eq!A21</f>
        <v>1.A.2.d.</v>
      </c>
      <c r="B16" s="143" t="str">
        <f>CO2eq!B21</f>
        <v>Pulpa, papel e imprenta</v>
      </c>
      <c r="C16" s="94">
        <f>CO2eq!AE21</f>
        <v>594.99748324661584</v>
      </c>
      <c r="D16" s="94">
        <f t="shared" si="0"/>
        <v>594.99748324661584</v>
      </c>
      <c r="F16" s="140">
        <f t="shared" si="1"/>
        <v>1.7828907940346153E-2</v>
      </c>
      <c r="G16" s="141">
        <f t="shared" si="2"/>
        <v>0.83512283553902944</v>
      </c>
    </row>
    <row r="17" spans="1:7" x14ac:dyDescent="0.25">
      <c r="A17" s="143" t="str">
        <f>CO2eq!A301</f>
        <v>4.A.1.a.i.</v>
      </c>
      <c r="B17" s="143" t="str">
        <f>CO2eq!B301</f>
        <v>Bosque nativo</v>
      </c>
      <c r="C17" s="94">
        <f>CO2eq!AE301</f>
        <v>-542.79853383118973</v>
      </c>
      <c r="D17" s="94">
        <f t="shared" si="0"/>
        <v>542.79853383118973</v>
      </c>
      <c r="F17" s="140">
        <f t="shared" si="1"/>
        <v>-1.6264783234083015E-2</v>
      </c>
      <c r="G17" s="141">
        <f t="shared" si="2"/>
        <v>0.85138761877311242</v>
      </c>
    </row>
    <row r="18" spans="1:7" x14ac:dyDescent="0.25">
      <c r="A18" s="143" t="str">
        <f>CO2eq!A26</f>
        <v>1.A.2.i.</v>
      </c>
      <c r="B18" s="143" t="str">
        <f>CO2eq!B26</f>
        <v>Minería (con excepción de combustibles) y cantería</v>
      </c>
      <c r="C18" s="94">
        <f>CO2eq!AE26</f>
        <v>433.70302806697663</v>
      </c>
      <c r="D18" s="94">
        <f t="shared" si="0"/>
        <v>433.70302806697663</v>
      </c>
      <c r="F18" s="140">
        <f t="shared" si="1"/>
        <v>1.2995771542869747E-2</v>
      </c>
      <c r="G18" s="141">
        <f t="shared" si="2"/>
        <v>0.86438339031598221</v>
      </c>
    </row>
    <row r="19" spans="1:7" x14ac:dyDescent="0.25">
      <c r="A19" s="144" t="str">
        <f>CO2eq!A226</f>
        <v>3.B.3.</v>
      </c>
      <c r="B19" s="144" t="str">
        <f>CO2eq!B226</f>
        <v>Porcinos</v>
      </c>
      <c r="C19" s="33">
        <f>CO2eq!AE226</f>
        <v>424.23848517561623</v>
      </c>
      <c r="D19" s="94">
        <f t="shared" si="0"/>
        <v>424.23848517561623</v>
      </c>
      <c r="F19" s="140">
        <f t="shared" si="1"/>
        <v>1.2712169563602918E-2</v>
      </c>
      <c r="G19" s="141">
        <f t="shared" si="2"/>
        <v>0.8770955598795851</v>
      </c>
    </row>
    <row r="20" spans="1:7" x14ac:dyDescent="0.25">
      <c r="A20" s="143" t="str">
        <f>CO2eq!A10</f>
        <v>1.A.1.a.i.</v>
      </c>
      <c r="B20" s="143" t="str">
        <f>CO2eq!B10</f>
        <v>Generación de electricidad</v>
      </c>
      <c r="C20" s="94">
        <f>CO2eq!AE10</f>
        <v>420.17045921053807</v>
      </c>
      <c r="D20" s="94">
        <f t="shared" si="0"/>
        <v>420.17045921053807</v>
      </c>
      <c r="F20" s="140">
        <f t="shared" si="1"/>
        <v>1.2590272475846239E-2</v>
      </c>
      <c r="G20" s="141">
        <f t="shared" si="2"/>
        <v>0.88968583235543131</v>
      </c>
    </row>
    <row r="21" spans="1:7" x14ac:dyDescent="0.25">
      <c r="A21" s="143" t="str">
        <f>CO2eq!A52</f>
        <v>1.A.3.e.ii.</v>
      </c>
      <c r="B21" s="143" t="str">
        <f>CO2eq!B52</f>
        <v>Todo terreno</v>
      </c>
      <c r="C21" s="94">
        <f>CO2eq!AE52</f>
        <v>394.66891641287026</v>
      </c>
      <c r="D21" s="94">
        <f t="shared" si="0"/>
        <v>394.66891641287026</v>
      </c>
      <c r="F21" s="140">
        <f t="shared" si="1"/>
        <v>1.1826126959808878E-2</v>
      </c>
      <c r="G21" s="141">
        <f t="shared" si="2"/>
        <v>0.9015119593152402</v>
      </c>
    </row>
    <row r="22" spans="1:7" x14ac:dyDescent="0.25">
      <c r="A22" s="143" t="str">
        <f>CO2eq!A166</f>
        <v>2.F.1.e.</v>
      </c>
      <c r="B22" s="143" t="str">
        <f>CO2eq!B166</f>
        <v>Aire acondicionado fijo</v>
      </c>
      <c r="C22" s="94">
        <f>CO2eq!AE166</f>
        <v>261.47081346891628</v>
      </c>
      <c r="D22" s="94">
        <f t="shared" si="0"/>
        <v>261.47081346891628</v>
      </c>
      <c r="F22" s="140">
        <f t="shared" si="1"/>
        <v>7.8348887074073913E-3</v>
      </c>
      <c r="G22" s="141">
        <f t="shared" si="2"/>
        <v>0.90934684802264754</v>
      </c>
    </row>
    <row r="23" spans="1:7" x14ac:dyDescent="0.25">
      <c r="A23" s="143" t="str">
        <f>CO2eq!A167</f>
        <v>2.F.1.f.</v>
      </c>
      <c r="B23" s="143" t="str">
        <f>CO2eq!B167</f>
        <v>Aire acondicionado móvil</v>
      </c>
      <c r="C23" s="94">
        <f>CO2eq!AE167</f>
        <v>230.43317506197064</v>
      </c>
      <c r="D23" s="94">
        <f t="shared" si="0"/>
        <v>230.43317506197064</v>
      </c>
      <c r="F23" s="140">
        <f t="shared" si="1"/>
        <v>6.9048558695813779E-3</v>
      </c>
      <c r="G23" s="141">
        <f t="shared" si="2"/>
        <v>0.91625170389222887</v>
      </c>
    </row>
    <row r="24" spans="1:7" x14ac:dyDescent="0.25">
      <c r="A24" s="94" t="str">
        <f>'GPC alcances 2018'!B45</f>
        <v>II.2</v>
      </c>
      <c r="B24" s="94" t="str">
        <f>'GPC alcances 2018'!C45</f>
        <v>Ferroviario (electricidad)</v>
      </c>
      <c r="C24" s="94">
        <f>'GPC alcances 2018'!K45</f>
        <v>219.73353365065603</v>
      </c>
      <c r="D24" s="94">
        <f t="shared" si="0"/>
        <v>219.73353365065603</v>
      </c>
      <c r="F24" s="140">
        <f t="shared" si="1"/>
        <v>6.5842445609819843E-3</v>
      </c>
      <c r="G24" s="141">
        <f t="shared" si="2"/>
        <v>0.92283594845321082</v>
      </c>
    </row>
    <row r="25" spans="1:7" x14ac:dyDescent="0.25">
      <c r="A25" s="143" t="str">
        <f>CO2eq!A162</f>
        <v>2.F.1.a.</v>
      </c>
      <c r="B25" s="143" t="str">
        <f>CO2eq!B162</f>
        <v>Refrigeración comercial</v>
      </c>
      <c r="C25" s="94">
        <f>CO2eq!AE162</f>
        <v>200.01045303726389</v>
      </c>
      <c r="D25" s="94">
        <f t="shared" si="0"/>
        <v>200.01045303726389</v>
      </c>
      <c r="F25" s="140">
        <f t="shared" si="1"/>
        <v>5.9932488030882561E-3</v>
      </c>
      <c r="G25" s="141">
        <f t="shared" si="2"/>
        <v>0.92882919725629909</v>
      </c>
    </row>
    <row r="26" spans="1:7" x14ac:dyDescent="0.25">
      <c r="A26" s="143" t="str">
        <f>CO2eq!A164</f>
        <v>2.F.1.c.</v>
      </c>
      <c r="B26" s="143" t="str">
        <f>CO2eq!B164</f>
        <v>Refrigeración industrial</v>
      </c>
      <c r="C26" s="94">
        <f>CO2eq!AE164</f>
        <v>194.60056325663328</v>
      </c>
      <c r="D26" s="94">
        <f t="shared" si="0"/>
        <v>194.60056325663328</v>
      </c>
      <c r="F26" s="140">
        <f t="shared" si="1"/>
        <v>5.8311431983048747E-3</v>
      </c>
      <c r="G26" s="141">
        <f t="shared" si="2"/>
        <v>0.934660340454604</v>
      </c>
    </row>
    <row r="27" spans="1:7" x14ac:dyDescent="0.25">
      <c r="A27" s="143" t="str">
        <f>CO2eq!A23</f>
        <v>1.A.2.f.</v>
      </c>
      <c r="B27" s="143" t="str">
        <f>CO2eq!B23</f>
        <v>Minerales no metálicos</v>
      </c>
      <c r="C27" s="94">
        <f>CO2eq!AE23</f>
        <v>186.03301202172037</v>
      </c>
      <c r="D27" s="94">
        <f t="shared" si="0"/>
        <v>186.03301202172037</v>
      </c>
      <c r="F27" s="140">
        <f t="shared" si="1"/>
        <v>5.5744192851078346E-3</v>
      </c>
      <c r="G27" s="141">
        <f t="shared" si="2"/>
        <v>0.94023475973971182</v>
      </c>
    </row>
    <row r="28" spans="1:7" x14ac:dyDescent="0.25">
      <c r="A28" s="143" t="str">
        <f>CO2eq!A113</f>
        <v>2.A.1.</v>
      </c>
      <c r="B28" s="143" t="str">
        <f>CO2eq!B113</f>
        <v>Producción de cemento</v>
      </c>
      <c r="C28" s="94">
        <f>CO2eq!AE113</f>
        <v>181.87220214439628</v>
      </c>
      <c r="D28" s="94">
        <f t="shared" si="0"/>
        <v>181.87220214439628</v>
      </c>
      <c r="F28" s="140">
        <f t="shared" si="1"/>
        <v>5.4497419573058502E-3</v>
      </c>
      <c r="G28" s="141">
        <f t="shared" si="2"/>
        <v>0.94568450169701768</v>
      </c>
    </row>
    <row r="29" spans="1:7" x14ac:dyDescent="0.25">
      <c r="A29" s="144" t="str">
        <f>CO2eq!A341</f>
        <v>4.A.1.a.ii.</v>
      </c>
      <c r="B29" s="144" t="str">
        <f>CO2eq!B341</f>
        <v>Plantaciones forestales</v>
      </c>
      <c r="C29" s="33">
        <f>CO2eq!AE341</f>
        <v>-137.50758972250486</v>
      </c>
      <c r="D29" s="94">
        <f t="shared" si="0"/>
        <v>137.50758972250486</v>
      </c>
      <c r="F29" s="140">
        <f t="shared" si="1"/>
        <v>-4.1203706356607887E-3</v>
      </c>
      <c r="G29" s="141">
        <f t="shared" si="2"/>
        <v>0.94980487233267852</v>
      </c>
    </row>
    <row r="30" spans="1:7" x14ac:dyDescent="0.25">
      <c r="A30" s="143" t="str">
        <f>CO2eq!A261</f>
        <v>3.D.1.b.i.</v>
      </c>
      <c r="B30" s="143" t="str">
        <f>CO2eq!B261</f>
        <v>Estiércol animal aplicado a los suelos</v>
      </c>
      <c r="C30" s="94">
        <f>CO2eq!AE261</f>
        <v>131.46287755043122</v>
      </c>
      <c r="D30" s="94">
        <f t="shared" si="0"/>
        <v>131.46287755043122</v>
      </c>
      <c r="F30" s="140">
        <f t="shared" si="1"/>
        <v>3.93924278239032E-3</v>
      </c>
      <c r="G30" s="141">
        <f t="shared" si="2"/>
        <v>0.95374411511506885</v>
      </c>
    </row>
    <row r="31" spans="1:7" x14ac:dyDescent="0.25">
      <c r="A31" s="143" t="str">
        <f>CO2eq!A99</f>
        <v>1.B.2.b.iii.5.</v>
      </c>
      <c r="B31" s="143" t="str">
        <f>CO2eq!B99</f>
        <v>Distribución</v>
      </c>
      <c r="C31" s="94">
        <f>CO2eq!AE99</f>
        <v>128.99267584810562</v>
      </c>
      <c r="D31" s="94">
        <f t="shared" si="0"/>
        <v>128.99267584810562</v>
      </c>
      <c r="F31" s="140">
        <f t="shared" si="1"/>
        <v>3.8652239840173612E-3</v>
      </c>
      <c r="G31" s="141">
        <f t="shared" si="2"/>
        <v>0.95760933909908619</v>
      </c>
    </row>
    <row r="32" spans="1:7" x14ac:dyDescent="0.25">
      <c r="A32" s="144" t="str">
        <f>CO2eq!A193</f>
        <v>3.A.1.</v>
      </c>
      <c r="B32" s="144" t="str">
        <f>CO2eq!B193</f>
        <v>Ganado vacuno</v>
      </c>
      <c r="C32" s="33">
        <f>CO2eq!AE193</f>
        <v>121.67853656327651</v>
      </c>
      <c r="D32" s="94">
        <f t="shared" si="0"/>
        <v>121.67853656327651</v>
      </c>
      <c r="F32" s="140">
        <f t="shared" si="1"/>
        <v>3.6460581561880731E-3</v>
      </c>
      <c r="G32" s="141">
        <f t="shared" si="2"/>
        <v>0.96125539725527431</v>
      </c>
    </row>
    <row r="33" spans="1:7" x14ac:dyDescent="0.25">
      <c r="A33" s="143" t="str">
        <f>CO2eq!A259</f>
        <v>3.D.1.a.</v>
      </c>
      <c r="B33" s="143" t="str">
        <f>CO2eq!B259</f>
        <v>Fertilizante inorgánicos</v>
      </c>
      <c r="C33" s="94">
        <f>CO2eq!AE259</f>
        <v>99.572944630101134</v>
      </c>
      <c r="D33" s="94">
        <f t="shared" si="0"/>
        <v>99.572944630101134</v>
      </c>
      <c r="F33" s="140">
        <f t="shared" si="1"/>
        <v>2.983671213989719E-3</v>
      </c>
      <c r="G33" s="141">
        <f t="shared" si="2"/>
        <v>0.96423906846926399</v>
      </c>
    </row>
    <row r="34" spans="1:7" x14ac:dyDescent="0.25">
      <c r="A34" s="144" t="str">
        <f>CO2eq!A409</f>
        <v>4.E.2.</v>
      </c>
      <c r="B34" s="144" t="str">
        <f>CO2eq!B409</f>
        <v>Tierras convertidas en asentamientos</v>
      </c>
      <c r="C34" s="33">
        <f>CO2eq!AE409</f>
        <v>83.059205969715208</v>
      </c>
      <c r="D34" s="94">
        <f t="shared" si="0"/>
        <v>83.059205969715208</v>
      </c>
      <c r="F34" s="140">
        <f t="shared" si="1"/>
        <v>2.4888423540079313E-3</v>
      </c>
      <c r="G34" s="141">
        <f t="shared" si="2"/>
        <v>0.96672791082327192</v>
      </c>
    </row>
    <row r="35" spans="1:7" x14ac:dyDescent="0.25">
      <c r="A35" s="94" t="str">
        <f>'GPC alcances 2018'!B44</f>
        <v>II.1</v>
      </c>
      <c r="B35" s="94" t="str">
        <f>'GPC alcances 2018'!C44</f>
        <v>Transporte por carretera (electricidad)</v>
      </c>
      <c r="C35" s="94">
        <f>'GPC alcances 2018'!K44</f>
        <v>66.331086757500103</v>
      </c>
      <c r="D35" s="94">
        <f t="shared" si="0"/>
        <v>66.331086757500103</v>
      </c>
      <c r="F35" s="140">
        <f t="shared" si="1"/>
        <v>1.9875896498412781E-3</v>
      </c>
      <c r="G35" s="141">
        <f t="shared" si="2"/>
        <v>0.96871550047311317</v>
      </c>
    </row>
    <row r="36" spans="1:7" x14ac:dyDescent="0.25">
      <c r="A36" s="143" t="str">
        <f>CO2eq!A114</f>
        <v>2.A.2.</v>
      </c>
      <c r="B36" s="143" t="str">
        <f>CO2eq!B114</f>
        <v>Producción de cal</v>
      </c>
      <c r="C36" s="94">
        <f>CO2eq!AE114</f>
        <v>66.159560105318405</v>
      </c>
      <c r="D36" s="94">
        <f t="shared" si="0"/>
        <v>66.159560105318405</v>
      </c>
      <c r="F36" s="140">
        <f t="shared" si="1"/>
        <v>1.9824499089563649E-3</v>
      </c>
      <c r="G36" s="141">
        <f t="shared" si="2"/>
        <v>0.97069795038206952</v>
      </c>
    </row>
    <row r="37" spans="1:7" x14ac:dyDescent="0.25">
      <c r="A37" s="143" t="str">
        <f>CO2eq!A372</f>
        <v>4.A.2.b.i.</v>
      </c>
      <c r="B37" s="143" t="str">
        <f>CO2eq!B372</f>
        <v>Pastizales convertidos en bosque nativo</v>
      </c>
      <c r="C37" s="94">
        <f>CO2eq!AE372</f>
        <v>-50.895372114521578</v>
      </c>
      <c r="D37" s="94">
        <f t="shared" si="0"/>
        <v>50.895372114521578</v>
      </c>
      <c r="F37" s="140">
        <f t="shared" si="1"/>
        <v>-1.5250634323160004E-3</v>
      </c>
      <c r="G37" s="141">
        <f t="shared" si="2"/>
        <v>0.97222301381438547</v>
      </c>
    </row>
    <row r="38" spans="1:7" x14ac:dyDescent="0.25">
      <c r="A38" s="143" t="str">
        <f>CO2eq!A115</f>
        <v>2.A.3.</v>
      </c>
      <c r="B38" s="143" t="str">
        <f>CO2eq!B115</f>
        <v>Producción de vidrio</v>
      </c>
      <c r="C38" s="94">
        <f>CO2eq!AE115</f>
        <v>50.657762399999996</v>
      </c>
      <c r="D38" s="94">
        <f t="shared" si="0"/>
        <v>50.657762399999996</v>
      </c>
      <c r="F38" s="140">
        <f t="shared" si="1"/>
        <v>1.5179435337530321E-3</v>
      </c>
      <c r="G38" s="141">
        <f t="shared" si="2"/>
        <v>0.97374095734813848</v>
      </c>
    </row>
    <row r="39" spans="1:7" x14ac:dyDescent="0.25">
      <c r="A39" s="143" t="str">
        <f>CO2eq!A43</f>
        <v>1.A.3.b.iv.</v>
      </c>
      <c r="B39" s="143" t="str">
        <f>CO2eq!B43</f>
        <v>Motocicletas</v>
      </c>
      <c r="C39" s="94">
        <f>CO2eq!AE43</f>
        <v>49.168176668555233</v>
      </c>
      <c r="D39" s="94">
        <f t="shared" si="0"/>
        <v>49.168176668555233</v>
      </c>
      <c r="F39" s="140">
        <f t="shared" si="1"/>
        <v>1.4733085770969648E-3</v>
      </c>
      <c r="G39" s="141">
        <f t="shared" si="2"/>
        <v>0.97521426592523541</v>
      </c>
    </row>
    <row r="40" spans="1:7" x14ac:dyDescent="0.25">
      <c r="A40" s="144" t="str">
        <f>CO2eq!A385</f>
        <v>4.B.2.</v>
      </c>
      <c r="B40" s="144" t="str">
        <f>CO2eq!B385</f>
        <v>Tierras convertidas en tierras de cultivo</v>
      </c>
      <c r="C40" s="33">
        <f>CO2eq!AE385</f>
        <v>49.118921887544936</v>
      </c>
      <c r="D40" s="94">
        <f t="shared" si="0"/>
        <v>49.118921887544936</v>
      </c>
      <c r="F40" s="140">
        <f t="shared" si="1"/>
        <v>1.4718326734486622E-3</v>
      </c>
      <c r="G40" s="141">
        <f t="shared" si="2"/>
        <v>0.97668609859868405</v>
      </c>
    </row>
    <row r="41" spans="1:7" x14ac:dyDescent="0.25">
      <c r="A41" s="143" t="str">
        <f>CO2eq!A264</f>
        <v>3.D.1.c.</v>
      </c>
      <c r="B41" s="143" t="str">
        <f>CO2eq!B264</f>
        <v>Orina y estiércol depositado por animales de pastoreo</v>
      </c>
      <c r="C41" s="94">
        <f>CO2eq!AE264</f>
        <v>46.400168987186412</v>
      </c>
      <c r="D41" s="94">
        <f t="shared" si="0"/>
        <v>46.400168987186412</v>
      </c>
      <c r="F41" s="140">
        <f t="shared" si="1"/>
        <v>1.3903661184835041E-3</v>
      </c>
      <c r="G41" s="141">
        <f t="shared" si="2"/>
        <v>0.97807646471716758</v>
      </c>
    </row>
    <row r="42" spans="1:7" x14ac:dyDescent="0.25">
      <c r="A42" s="144" t="str">
        <f>CO2eq!A202</f>
        <v>3.A.3.</v>
      </c>
      <c r="B42" s="144" t="str">
        <f>CO2eq!B202</f>
        <v>Porcinos</v>
      </c>
      <c r="C42" s="33">
        <f>CO2eq!AE202</f>
        <v>45.593745603181404</v>
      </c>
      <c r="D42" s="94">
        <f t="shared" si="0"/>
        <v>45.593745603181404</v>
      </c>
      <c r="F42" s="140">
        <f t="shared" si="1"/>
        <v>1.3662019015259538E-3</v>
      </c>
      <c r="G42" s="141">
        <f t="shared" si="2"/>
        <v>0.9794426666186935</v>
      </c>
    </row>
    <row r="43" spans="1:7" x14ac:dyDescent="0.25">
      <c r="A43" s="143" t="str">
        <f>CO2eq!A169</f>
        <v>2.F.3.</v>
      </c>
      <c r="B43" s="143" t="str">
        <f>CO2eq!B169</f>
        <v>Protección contra incendios</v>
      </c>
      <c r="C43" s="94">
        <f>CO2eq!AE169</f>
        <v>40.454687779349982</v>
      </c>
      <c r="D43" s="94">
        <f t="shared" si="0"/>
        <v>40.454687779349982</v>
      </c>
      <c r="F43" s="140">
        <f t="shared" si="1"/>
        <v>1.2122116890947027E-3</v>
      </c>
      <c r="G43" s="141">
        <f t="shared" si="2"/>
        <v>0.98065487830778819</v>
      </c>
    </row>
    <row r="44" spans="1:7" x14ac:dyDescent="0.25">
      <c r="A44" s="143" t="str">
        <f>CO2eq!A150</f>
        <v>2.D.1.</v>
      </c>
      <c r="B44" s="143" t="str">
        <f>CO2eq!B150</f>
        <v>Uso de lubricantes</v>
      </c>
      <c r="C44" s="94">
        <f>CO2eq!AE150</f>
        <v>40.186035546959332</v>
      </c>
      <c r="D44" s="94">
        <f t="shared" si="0"/>
        <v>40.186035546959332</v>
      </c>
      <c r="F44" s="140">
        <f t="shared" si="1"/>
        <v>1.2041616114823977E-3</v>
      </c>
      <c r="G44" s="141">
        <f t="shared" si="2"/>
        <v>0.98185903991927059</v>
      </c>
    </row>
    <row r="45" spans="1:7" x14ac:dyDescent="0.25">
      <c r="A45" s="143" t="str">
        <f>CO2eq!A436</f>
        <v>5.D.2.</v>
      </c>
      <c r="B45" s="143" t="str">
        <f>CO2eq!B436</f>
        <v>Tratamiento y descarga de aguas residuales industriales</v>
      </c>
      <c r="C45" s="94">
        <f>CO2eq!AE436</f>
        <v>37.692541617208938</v>
      </c>
      <c r="D45" s="94">
        <f t="shared" si="0"/>
        <v>37.692541617208938</v>
      </c>
      <c r="F45" s="140">
        <f t="shared" si="1"/>
        <v>1.129444869016942E-3</v>
      </c>
      <c r="G45" s="141">
        <f t="shared" si="2"/>
        <v>0.98298848478828749</v>
      </c>
    </row>
    <row r="46" spans="1:7" x14ac:dyDescent="0.25">
      <c r="A46" s="143" t="str">
        <f>CO2eq!A18</f>
        <v>1.A.2.a.</v>
      </c>
      <c r="B46" s="143" t="str">
        <f>CO2eq!B18</f>
        <v>Hierro y acero</v>
      </c>
      <c r="C46" s="94">
        <f>CO2eq!AE18</f>
        <v>36.056459606809021</v>
      </c>
      <c r="D46" s="94">
        <f t="shared" si="0"/>
        <v>36.056459606809021</v>
      </c>
      <c r="F46" s="140">
        <f t="shared" si="1"/>
        <v>1.0804201985475607E-3</v>
      </c>
      <c r="G46" s="141">
        <f t="shared" si="2"/>
        <v>0.98406890498683508</v>
      </c>
    </row>
    <row r="47" spans="1:7" x14ac:dyDescent="0.25">
      <c r="A47" s="94" t="str">
        <f>'GPC alcances 2018'!B39</f>
        <v>I.4</v>
      </c>
      <c r="B47" s="94" t="str">
        <f>'GPC alcances 2018'!C39</f>
        <v>Industrias energéticas (electricidad)</v>
      </c>
      <c r="C47" s="94">
        <f>'GPC alcances 2018'!K39</f>
        <v>35.383711898145094</v>
      </c>
      <c r="D47" s="94">
        <f t="shared" si="0"/>
        <v>35.383711898145094</v>
      </c>
      <c r="F47" s="140">
        <f t="shared" si="1"/>
        <v>1.0602615301454684E-3</v>
      </c>
      <c r="G47" s="141">
        <f t="shared" si="2"/>
        <v>0.98512916651698057</v>
      </c>
    </row>
    <row r="48" spans="1:7" x14ac:dyDescent="0.25">
      <c r="A48" s="144" t="str">
        <f>CO2eq!A359</f>
        <v>4.A.1.b.iii.1.</v>
      </c>
      <c r="B48" s="144" t="str">
        <f>CO2eq!B359</f>
        <v>Incendios</v>
      </c>
      <c r="C48" s="33">
        <f>CO2eq!AE359</f>
        <v>33.831056799951341</v>
      </c>
      <c r="D48" s="94">
        <f t="shared" si="0"/>
        <v>33.831056799951341</v>
      </c>
      <c r="F48" s="140">
        <f t="shared" si="1"/>
        <v>1.0137367202290343E-3</v>
      </c>
      <c r="G48" s="141">
        <f t="shared" si="2"/>
        <v>0.98614290323720966</v>
      </c>
    </row>
    <row r="49" spans="1:7" x14ac:dyDescent="0.25">
      <c r="A49" s="143" t="str">
        <f>CO2eq!A430</f>
        <v>5.B.</v>
      </c>
      <c r="B49" s="143" t="str">
        <f>CO2eq!B430</f>
        <v>Tratamiento biológico de residuos sólidos</v>
      </c>
      <c r="C49" s="94">
        <f>CO2eq!AE430</f>
        <v>31.698722659999994</v>
      </c>
      <c r="D49" s="94">
        <f t="shared" si="0"/>
        <v>31.698722659999994</v>
      </c>
      <c r="F49" s="140">
        <f t="shared" si="1"/>
        <v>9.4984201453749393E-4</v>
      </c>
      <c r="G49" s="141">
        <f t="shared" si="2"/>
        <v>0.98709274525174717</v>
      </c>
    </row>
    <row r="50" spans="1:7" x14ac:dyDescent="0.25">
      <c r="A50" s="143" t="str">
        <f>CO2eq!A163</f>
        <v>2.F.1.b.</v>
      </c>
      <c r="B50" s="143" t="str">
        <f>CO2eq!B163</f>
        <v>Refrigeración doméstica</v>
      </c>
      <c r="C50" s="94">
        <f>CO2eq!AE163</f>
        <v>29.859644407179371</v>
      </c>
      <c r="D50" s="94">
        <f t="shared" si="0"/>
        <v>29.859644407179371</v>
      </c>
      <c r="F50" s="140">
        <f t="shared" si="1"/>
        <v>8.947346270478544E-4</v>
      </c>
      <c r="G50" s="141">
        <f t="shared" si="2"/>
        <v>0.98798747987879498</v>
      </c>
    </row>
    <row r="51" spans="1:7" x14ac:dyDescent="0.25">
      <c r="A51" s="143" t="str">
        <f>CO2eq!A294</f>
        <v>3.H.</v>
      </c>
      <c r="B51" s="143" t="str">
        <f>CO2eq!B294</f>
        <v>Aplicación de urea</v>
      </c>
      <c r="C51" s="94">
        <f>CO2eq!AE294</f>
        <v>29.84099154614481</v>
      </c>
      <c r="D51" s="94">
        <f t="shared" si="0"/>
        <v>29.84099154614481</v>
      </c>
      <c r="F51" s="140">
        <f t="shared" si="1"/>
        <v>8.94175700074929E-4</v>
      </c>
      <c r="G51" s="141">
        <f t="shared" si="2"/>
        <v>0.98888165557886987</v>
      </c>
    </row>
    <row r="52" spans="1:7" x14ac:dyDescent="0.25">
      <c r="A52" s="143" t="str">
        <f>CO2eq!A265</f>
        <v>3.D.1.d.</v>
      </c>
      <c r="B52" s="143" t="str">
        <f>CO2eq!B265</f>
        <v>Residuos de cosechas</v>
      </c>
      <c r="C52" s="94">
        <f>CO2eq!AE265</f>
        <v>29.696445047016116</v>
      </c>
      <c r="D52" s="94">
        <f t="shared" si="0"/>
        <v>29.696445047016116</v>
      </c>
      <c r="F52" s="140">
        <f t="shared" si="1"/>
        <v>8.8984441078610249E-4</v>
      </c>
      <c r="G52" s="141">
        <f t="shared" si="2"/>
        <v>0.98977149998965597</v>
      </c>
    </row>
    <row r="53" spans="1:7" x14ac:dyDescent="0.25">
      <c r="A53" s="143" t="str">
        <f>CO2eq!A249</f>
        <v>3.B.5.d.v.</v>
      </c>
      <c r="B53" s="143" t="str">
        <f>CO2eq!B249</f>
        <v>Aves de corral</v>
      </c>
      <c r="C53" s="94">
        <f>CO2eq!AE249</f>
        <v>29.478012532571427</v>
      </c>
      <c r="D53" s="94">
        <f t="shared" si="0"/>
        <v>29.478012532571427</v>
      </c>
      <c r="F53" s="140">
        <f t="shared" si="1"/>
        <v>8.8329915084657681E-4</v>
      </c>
      <c r="G53" s="141">
        <f t="shared" si="2"/>
        <v>0.99065479914050258</v>
      </c>
    </row>
    <row r="54" spans="1:7" x14ac:dyDescent="0.25">
      <c r="A54" s="94" t="str">
        <f>'GPC alcances 2018'!B40</f>
        <v>I.4.1</v>
      </c>
      <c r="B54" s="94" t="str">
        <f>'GPC alcances 2018'!C40</f>
        <v>Otras industrias de la energía (electricidad)</v>
      </c>
      <c r="C54" s="94">
        <f>'GPC alcances 2018'!K40</f>
        <v>29.240852491998801</v>
      </c>
      <c r="D54" s="94">
        <f t="shared" si="0"/>
        <v>29.240852491998801</v>
      </c>
      <c r="F54" s="140">
        <f t="shared" si="1"/>
        <v>8.7619272661865189E-4</v>
      </c>
      <c r="G54" s="141">
        <f t="shared" si="2"/>
        <v>0.99153099186712124</v>
      </c>
    </row>
    <row r="55" spans="1:7" x14ac:dyDescent="0.25">
      <c r="A55" s="143" t="str">
        <f>CO2eq!A168</f>
        <v>2.F.2.</v>
      </c>
      <c r="B55" s="143" t="str">
        <f>CO2eq!B168</f>
        <v>Agentes espumantes</v>
      </c>
      <c r="C55" s="94">
        <f>CO2eq!AE168</f>
        <v>26.391041989073202</v>
      </c>
      <c r="D55" s="94">
        <f t="shared" si="0"/>
        <v>26.391041989073202</v>
      </c>
      <c r="F55" s="140">
        <f t="shared" si="1"/>
        <v>7.9079907280544301E-4</v>
      </c>
      <c r="G55" s="141">
        <f t="shared" si="2"/>
        <v>0.99232179093992667</v>
      </c>
    </row>
    <row r="56" spans="1:7" x14ac:dyDescent="0.25">
      <c r="A56" s="143" t="str">
        <f>CO2eq!A273</f>
        <v>3.D.2.a.ii.1.</v>
      </c>
      <c r="B56" s="143" t="str">
        <f>CO2eq!B273</f>
        <v>Estiércol animal aplicado a los suelos</v>
      </c>
      <c r="C56" s="94">
        <f>CO2eq!AE273</f>
        <v>26.292575510086245</v>
      </c>
      <c r="D56" s="94">
        <f t="shared" si="0"/>
        <v>26.292575510086245</v>
      </c>
      <c r="F56" s="140">
        <f t="shared" si="1"/>
        <v>7.8784855647806411E-4</v>
      </c>
      <c r="G56" s="141">
        <f t="shared" si="2"/>
        <v>0.99310963949640474</v>
      </c>
    </row>
    <row r="57" spans="1:7" x14ac:dyDescent="0.25">
      <c r="A57" s="144" t="str">
        <f>CO2eq!A393</f>
        <v>4.C.2.</v>
      </c>
      <c r="B57" s="144" t="str">
        <f>CO2eq!B393</f>
        <v>Tierras convertidas en pastizales</v>
      </c>
      <c r="C57" s="33">
        <f>CO2eq!AE393</f>
        <v>23.886693994579399</v>
      </c>
      <c r="D57" s="94">
        <f t="shared" si="0"/>
        <v>23.886693994579399</v>
      </c>
      <c r="F57" s="140">
        <f t="shared" si="1"/>
        <v>7.1575709178598043E-4</v>
      </c>
      <c r="G57" s="141">
        <f t="shared" si="2"/>
        <v>0.99382539658819069</v>
      </c>
    </row>
    <row r="58" spans="1:7" x14ac:dyDescent="0.25">
      <c r="A58" s="143" t="str">
        <f>CO2eq!A243</f>
        <v>3.B.5.c.</v>
      </c>
      <c r="B58" s="143" t="str">
        <f>CO2eq!B243</f>
        <v>Porcinos</v>
      </c>
      <c r="C58" s="94">
        <f>CO2eq!AE243</f>
        <v>22.778779851884526</v>
      </c>
      <c r="D58" s="94">
        <f t="shared" si="0"/>
        <v>22.778779851884526</v>
      </c>
      <c r="F58" s="140">
        <f t="shared" si="1"/>
        <v>6.8255880135266239E-4</v>
      </c>
      <c r="G58" s="141">
        <f t="shared" si="2"/>
        <v>0.9945079553895434</v>
      </c>
    </row>
    <row r="59" spans="1:7" x14ac:dyDescent="0.25">
      <c r="A59" s="143" t="str">
        <f>CO2eq!A356</f>
        <v>4.A.1.b.ii.1.</v>
      </c>
      <c r="B59" s="143" t="str">
        <f>CO2eq!B356</f>
        <v>Leña especies nativas</v>
      </c>
      <c r="C59" s="94">
        <f>CO2eq!AE356</f>
        <v>22.107152237842044</v>
      </c>
      <c r="D59" s="94">
        <f t="shared" si="0"/>
        <v>22.107152237842044</v>
      </c>
      <c r="F59" s="140">
        <f t="shared" si="1"/>
        <v>6.6243369622512598E-4</v>
      </c>
      <c r="G59" s="141">
        <f t="shared" si="2"/>
        <v>0.99517038908576849</v>
      </c>
    </row>
    <row r="60" spans="1:7" x14ac:dyDescent="0.25">
      <c r="A60" s="143" t="str">
        <f>CO2eq!A176</f>
        <v>2.G.1.b.</v>
      </c>
      <c r="B60" s="143" t="str">
        <f>CO2eq!B176</f>
        <v>Uso de equipos eléctricos</v>
      </c>
      <c r="C60" s="94">
        <f>CO2eq!AE176</f>
        <v>18.250179202355756</v>
      </c>
      <c r="D60" s="94">
        <f t="shared" si="0"/>
        <v>18.250179202355756</v>
      </c>
      <c r="F60" s="140">
        <f t="shared" si="1"/>
        <v>5.4686074152477749E-4</v>
      </c>
      <c r="G60" s="141">
        <f t="shared" si="2"/>
        <v>0.99571724982729326</v>
      </c>
    </row>
    <row r="61" spans="1:7" x14ac:dyDescent="0.25">
      <c r="A61" s="143" t="str">
        <f>CO2eq!A235</f>
        <v>3.B.4.e.</v>
      </c>
      <c r="B61" s="143" t="str">
        <f>CO2eq!B235</f>
        <v>Aves de corral</v>
      </c>
      <c r="C61" s="94">
        <f>CO2eq!AE235</f>
        <v>17.885503133142855</v>
      </c>
      <c r="D61" s="94">
        <f t="shared" si="0"/>
        <v>17.885503133142855</v>
      </c>
      <c r="F61" s="140">
        <f t="shared" si="1"/>
        <v>5.3593334057079861E-4</v>
      </c>
      <c r="G61" s="141">
        <f t="shared" si="2"/>
        <v>0.99625318316786404</v>
      </c>
    </row>
    <row r="62" spans="1:7" x14ac:dyDescent="0.25">
      <c r="A62" s="143" t="str">
        <f>CO2eq!A142</f>
        <v>2.C.1.</v>
      </c>
      <c r="B62" s="143" t="str">
        <f>CO2eq!B142</f>
        <v>Producción de hierro y acero</v>
      </c>
      <c r="C62" s="94">
        <f>CO2eq!AE142</f>
        <v>12.404271960867462</v>
      </c>
      <c r="D62" s="94">
        <f t="shared" si="0"/>
        <v>12.404271960867462</v>
      </c>
      <c r="F62" s="140">
        <f t="shared" si="1"/>
        <v>3.7169001396541768E-4</v>
      </c>
      <c r="G62" s="141">
        <f t="shared" si="2"/>
        <v>0.99662487318182946</v>
      </c>
    </row>
    <row r="63" spans="1:7" x14ac:dyDescent="0.25">
      <c r="A63" s="144" t="str">
        <f>CO2eq!A217</f>
        <v>3.B.1.</v>
      </c>
      <c r="B63" s="144" t="str">
        <f>CO2eq!B217</f>
        <v>Ganado vacuno</v>
      </c>
      <c r="C63" s="33">
        <f>CO2eq!AE217</f>
        <v>11.932489276885715</v>
      </c>
      <c r="D63" s="94">
        <f t="shared" si="0"/>
        <v>11.932489276885715</v>
      </c>
      <c r="F63" s="140">
        <f t="shared" si="1"/>
        <v>3.5755319779829178E-4</v>
      </c>
      <c r="G63" s="141">
        <f t="shared" si="2"/>
        <v>0.99698242637962775</v>
      </c>
    </row>
    <row r="64" spans="1:7" x14ac:dyDescent="0.25">
      <c r="A64" s="143" t="str">
        <f>CO2eq!A46</f>
        <v>1.A.3.c.</v>
      </c>
      <c r="B64" s="143" t="str">
        <f>CO2eq!B46</f>
        <v>Ferrocarriles</v>
      </c>
      <c r="C64" s="94">
        <f>CO2eq!AE46</f>
        <v>11.243107451832293</v>
      </c>
      <c r="D64" s="94">
        <f t="shared" si="0"/>
        <v>11.243107451832293</v>
      </c>
      <c r="F64" s="140">
        <f t="shared" si="1"/>
        <v>3.3689609345633793E-4</v>
      </c>
      <c r="G64" s="141">
        <f t="shared" si="2"/>
        <v>0.99731932247308408</v>
      </c>
    </row>
    <row r="65" spans="1:7" x14ac:dyDescent="0.25">
      <c r="A65" s="143" t="str">
        <f>CO2eq!A271</f>
        <v>3.D.2.a.i</v>
      </c>
      <c r="B65" s="143" t="str">
        <f>CO2eq!B271</f>
        <v>Fertilizante inorgánicos</v>
      </c>
      <c r="C65" s="94">
        <f>CO2eq!AE271</f>
        <v>9.9572944630101148</v>
      </c>
      <c r="D65" s="94">
        <f t="shared" si="0"/>
        <v>9.9572944630101148</v>
      </c>
      <c r="F65" s="140">
        <f t="shared" si="1"/>
        <v>2.9836712139897194E-4</v>
      </c>
      <c r="G65" s="141">
        <f t="shared" si="2"/>
        <v>0.99761768959448305</v>
      </c>
    </row>
    <row r="66" spans="1:7" x14ac:dyDescent="0.25">
      <c r="A66" s="143" t="str">
        <f>CO2eq!A171</f>
        <v>2.F.5.</v>
      </c>
      <c r="B66" s="143" t="str">
        <f>CO2eq!B171</f>
        <v>Solventes</v>
      </c>
      <c r="C66" s="94">
        <f>CO2eq!AE171</f>
        <v>9.6153682564559766</v>
      </c>
      <c r="D66" s="94">
        <f t="shared" ref="D66:D129" si="3">ABS(C66)</f>
        <v>9.6153682564559766</v>
      </c>
      <c r="F66" s="140">
        <f t="shared" si="1"/>
        <v>2.8812141275196787E-4</v>
      </c>
      <c r="G66" s="141">
        <f t="shared" si="2"/>
        <v>0.99790581100723497</v>
      </c>
    </row>
    <row r="67" spans="1:7" x14ac:dyDescent="0.25">
      <c r="A67" s="143" t="str">
        <f>CO2eq!A170</f>
        <v>2.F.4.</v>
      </c>
      <c r="B67" s="143" t="str">
        <f>CO2eq!B170</f>
        <v>Aerosoles</v>
      </c>
      <c r="C67" s="94">
        <f>CO2eq!AE170</f>
        <v>8.7658144540602407</v>
      </c>
      <c r="D67" s="94">
        <f t="shared" si="3"/>
        <v>8.7658144540602407</v>
      </c>
      <c r="F67" s="140">
        <f t="shared" si="1"/>
        <v>2.6266480669938965E-4</v>
      </c>
      <c r="G67" s="141">
        <f t="shared" si="2"/>
        <v>0.99816847581393431</v>
      </c>
    </row>
    <row r="68" spans="1:7" x14ac:dyDescent="0.25">
      <c r="A68" s="143" t="str">
        <f>CO2eq!A209</f>
        <v>3.A.4.c.</v>
      </c>
      <c r="B68" s="143" t="str">
        <f>CO2eq!B209</f>
        <v>Equinos</v>
      </c>
      <c r="C68" s="94">
        <f>CO2eq!AE209</f>
        <v>8.324280000000007</v>
      </c>
      <c r="D68" s="94">
        <f t="shared" si="3"/>
        <v>8.324280000000007</v>
      </c>
      <c r="F68" s="140">
        <f t="shared" ref="F68:F131" si="4">C68/D$1</f>
        <v>2.4943436899908756E-4</v>
      </c>
      <c r="G68" s="141">
        <f t="shared" si="2"/>
        <v>0.99841791018293335</v>
      </c>
    </row>
    <row r="69" spans="1:7" x14ac:dyDescent="0.25">
      <c r="A69" s="143" t="str">
        <f>CO2eq!A165</f>
        <v>2.F.1.d.</v>
      </c>
      <c r="B69" s="143" t="str">
        <f>CO2eq!B165</f>
        <v>Transporte refrigerado</v>
      </c>
      <c r="C69" s="94">
        <f>CO2eq!AE165</f>
        <v>7.7080753170444583</v>
      </c>
      <c r="D69" s="94">
        <f t="shared" si="3"/>
        <v>7.7080753170444583</v>
      </c>
      <c r="F69" s="140">
        <f t="shared" si="4"/>
        <v>2.3096999415017571E-4</v>
      </c>
      <c r="G69" s="141">
        <f t="shared" ref="G69:G132" si="5">G68+ABS(F69)</f>
        <v>0.99864888017708353</v>
      </c>
    </row>
    <row r="70" spans="1:7" x14ac:dyDescent="0.25">
      <c r="A70" s="94" t="str">
        <f>'GPC alcances 2018'!B41</f>
        <v>I.4.4</v>
      </c>
      <c r="B70" s="94" t="str">
        <f>'GPC alcances 2018'!C41</f>
        <v>Generación de electricidad suministrada a la red (electricidad)</v>
      </c>
      <c r="C70" s="94">
        <f>'GPC alcances 2018'!K41</f>
        <v>6.1428594061462922</v>
      </c>
      <c r="D70" s="94">
        <f t="shared" si="3"/>
        <v>6.1428594061462922</v>
      </c>
      <c r="F70" s="140">
        <f t="shared" si="4"/>
        <v>1.8406880352681658E-4</v>
      </c>
      <c r="G70" s="141">
        <f t="shared" si="5"/>
        <v>0.99883294898061037</v>
      </c>
    </row>
    <row r="71" spans="1:7" x14ac:dyDescent="0.25">
      <c r="A71" s="143" t="str">
        <f>CO2eq!A276</f>
        <v>3.D.2.a.iii.</v>
      </c>
      <c r="B71" s="143" t="str">
        <f>CO2eq!B276</f>
        <v>Orina y estiércol depositado por animales de pastoreo</v>
      </c>
      <c r="C71" s="94">
        <f>CO2eq!AE276</f>
        <v>5.6113433832191921</v>
      </c>
      <c r="D71" s="94">
        <f t="shared" si="3"/>
        <v>5.6113433832191921</v>
      </c>
      <c r="F71" s="140">
        <f t="shared" si="4"/>
        <v>1.6814209709794519E-4</v>
      </c>
      <c r="G71" s="141">
        <f t="shared" si="5"/>
        <v>0.99900109107770829</v>
      </c>
    </row>
    <row r="72" spans="1:7" x14ac:dyDescent="0.25">
      <c r="A72" s="143" t="str">
        <f>CO2eq!A175</f>
        <v>2.G.1.a.</v>
      </c>
      <c r="B72" s="143" t="str">
        <f>CO2eq!B175</f>
        <v>Manufactura de equipos eléctricos</v>
      </c>
      <c r="C72" s="94">
        <f>CO2eq!AE175</f>
        <v>4.5228450427900988</v>
      </c>
      <c r="D72" s="94">
        <f t="shared" si="3"/>
        <v>4.5228450427900988</v>
      </c>
      <c r="F72" s="140">
        <f t="shared" si="4"/>
        <v>1.3552559492580721E-4</v>
      </c>
      <c r="G72" s="141">
        <f t="shared" si="5"/>
        <v>0.99913661667263409</v>
      </c>
    </row>
    <row r="73" spans="1:7" x14ac:dyDescent="0.25">
      <c r="A73" s="144" t="str">
        <f>CO2eq!A287</f>
        <v>3.F.</v>
      </c>
      <c r="B73" s="144" t="str">
        <f>CO2eq!B287</f>
        <v>Quema de residuos agrícola en el campo</v>
      </c>
      <c r="C73" s="33">
        <f>CO2eq!AE287</f>
        <v>4.1739720525676232</v>
      </c>
      <c r="D73" s="94">
        <f t="shared" si="3"/>
        <v>4.1739720525676232</v>
      </c>
      <c r="F73" s="140">
        <f t="shared" si="4"/>
        <v>1.2507172814369896E-4</v>
      </c>
      <c r="G73" s="141">
        <f t="shared" si="5"/>
        <v>0.99926168840077778</v>
      </c>
    </row>
    <row r="74" spans="1:7" x14ac:dyDescent="0.25">
      <c r="A74" s="143" t="str">
        <f>CO2eq!A350</f>
        <v>4.A.1.b.i.</v>
      </c>
      <c r="B74" s="143" t="str">
        <f>CO2eq!B350</f>
        <v>Cosecha</v>
      </c>
      <c r="C74" s="94">
        <f>CO2eq!AE350</f>
        <v>3.8460682852648467</v>
      </c>
      <c r="D74" s="94">
        <f t="shared" si="3"/>
        <v>3.8460682852648467</v>
      </c>
      <c r="F74" s="140">
        <f t="shared" si="4"/>
        <v>1.1524619737231795E-4</v>
      </c>
      <c r="G74" s="141">
        <f t="shared" si="5"/>
        <v>0.99937693459815014</v>
      </c>
    </row>
    <row r="75" spans="1:7" x14ac:dyDescent="0.25">
      <c r="A75" s="143" t="str">
        <f>CO2eq!A58</f>
        <v>1.A.4.c.ii.</v>
      </c>
      <c r="B75" s="143" t="str">
        <f>CO2eq!B58</f>
        <v>Vehículo todo terreno y otra maquinaria</v>
      </c>
      <c r="C75" s="94">
        <f>CO2eq!AE58</f>
        <v>3.6262567026122916</v>
      </c>
      <c r="D75" s="94">
        <f t="shared" si="3"/>
        <v>3.6262567026122916</v>
      </c>
      <c r="F75" s="140">
        <f t="shared" si="4"/>
        <v>1.0865961409813318E-4</v>
      </c>
      <c r="G75" s="141">
        <f t="shared" si="5"/>
        <v>0.99948559421224825</v>
      </c>
    </row>
    <row r="76" spans="1:7" x14ac:dyDescent="0.25">
      <c r="A76" s="144" t="str">
        <f>CO2eq!A417</f>
        <v>4.F.2.</v>
      </c>
      <c r="B76" s="144" t="str">
        <f>CO2eq!B417</f>
        <v>Tierras convertidas en otras tierras</v>
      </c>
      <c r="C76" s="33">
        <f>CO2eq!AE417</f>
        <v>3.2719829503238009</v>
      </c>
      <c r="D76" s="94">
        <f t="shared" si="3"/>
        <v>3.2719829503238009</v>
      </c>
      <c r="F76" s="140">
        <f t="shared" si="4"/>
        <v>9.8043915220270036E-5</v>
      </c>
      <c r="G76" s="141">
        <f t="shared" si="5"/>
        <v>0.99958363812746853</v>
      </c>
    </row>
    <row r="77" spans="1:7" x14ac:dyDescent="0.25">
      <c r="A77" s="143" t="str">
        <f>CO2eq!A151</f>
        <v>2.D.2.</v>
      </c>
      <c r="B77" s="143" t="str">
        <f>CO2eq!B151</f>
        <v>Uso de la cera de parafina</v>
      </c>
      <c r="C77" s="94">
        <f>CO2eq!AE151</f>
        <v>3.2375911921486678</v>
      </c>
      <c r="D77" s="94">
        <f t="shared" si="3"/>
        <v>3.2375911921486678</v>
      </c>
      <c r="F77" s="140">
        <f t="shared" si="4"/>
        <v>9.701337726393224E-5</v>
      </c>
      <c r="G77" s="141">
        <f t="shared" si="5"/>
        <v>0.99968065150473251</v>
      </c>
    </row>
    <row r="78" spans="1:7" x14ac:dyDescent="0.25">
      <c r="A78" s="143" t="str">
        <f>CO2eq!A201</f>
        <v>3.A.2.</v>
      </c>
      <c r="B78" s="143" t="str">
        <f>CO2eq!B201</f>
        <v>Ovinos</v>
      </c>
      <c r="C78" s="94">
        <f>CO2eq!AE201</f>
        <v>1.9710144730709434</v>
      </c>
      <c r="D78" s="94">
        <f t="shared" si="3"/>
        <v>1.9710144730709434</v>
      </c>
      <c r="F78" s="140">
        <f t="shared" si="4"/>
        <v>5.9060813833571118E-5</v>
      </c>
      <c r="G78" s="141">
        <f t="shared" si="5"/>
        <v>0.99973971231856607</v>
      </c>
    </row>
    <row r="79" spans="1:7" x14ac:dyDescent="0.25">
      <c r="A79" s="143" t="str">
        <f>CO2eq!A63</f>
        <v>1.A.5.b.i.</v>
      </c>
      <c r="B79" s="143" t="str">
        <f>CO2eq!B63</f>
        <v>Móvil (componente aviación)</v>
      </c>
      <c r="C79" s="94">
        <f>CO2eq!AE63</f>
        <v>1.9043589671077006</v>
      </c>
      <c r="D79" s="94">
        <f t="shared" si="3"/>
        <v>1.9043589671077006</v>
      </c>
      <c r="F79" s="140">
        <f t="shared" si="4"/>
        <v>5.7063503066723247E-5</v>
      </c>
      <c r="G79" s="141">
        <f t="shared" si="5"/>
        <v>0.99979677582163284</v>
      </c>
    </row>
    <row r="80" spans="1:7" x14ac:dyDescent="0.25">
      <c r="A80" s="143" t="str">
        <f>CO2eq!A208</f>
        <v>3.A.4.b.</v>
      </c>
      <c r="B80" s="143" t="str">
        <f>CO2eq!B208</f>
        <v>Caprinos</v>
      </c>
      <c r="C80" s="94">
        <f>CO2eq!AE208</f>
        <v>1.022121203694748</v>
      </c>
      <c r="D80" s="94">
        <f t="shared" si="3"/>
        <v>1.022121203694748</v>
      </c>
      <c r="F80" s="140">
        <f t="shared" si="4"/>
        <v>3.0627532649572944E-5</v>
      </c>
      <c r="G80" s="141">
        <f t="shared" si="5"/>
        <v>0.99982740335428244</v>
      </c>
    </row>
    <row r="81" spans="1:7" x14ac:dyDescent="0.25">
      <c r="A81" s="143" t="str">
        <f>CO2eq!A373</f>
        <v>4.A.2.b.ii.</v>
      </c>
      <c r="B81" s="143" t="str">
        <f>CO2eq!B373</f>
        <v>Pastizales convertidos en plantaciones forestales</v>
      </c>
      <c r="C81" s="94">
        <f>CO2eq!AE373</f>
        <v>0.91280053333333333</v>
      </c>
      <c r="D81" s="94">
        <f t="shared" si="3"/>
        <v>0.91280053333333333</v>
      </c>
      <c r="F81" s="140">
        <f t="shared" si="4"/>
        <v>2.7351773973728704E-5</v>
      </c>
      <c r="G81" s="141">
        <f t="shared" si="5"/>
        <v>0.99985475512825617</v>
      </c>
    </row>
    <row r="82" spans="1:7" x14ac:dyDescent="0.25">
      <c r="A82" s="143" t="str">
        <f>CO2eq!A241</f>
        <v>3.B.5.a.</v>
      </c>
      <c r="B82" s="143" t="str">
        <f>CO2eq!B241</f>
        <v>Ganado vacuno</v>
      </c>
      <c r="C82" s="94">
        <f>CO2eq!AE241</f>
        <v>0.86300475114880815</v>
      </c>
      <c r="D82" s="94">
        <f t="shared" si="3"/>
        <v>0.86300475114880815</v>
      </c>
      <c r="F82" s="140">
        <f t="shared" si="4"/>
        <v>2.5859659399493691E-5</v>
      </c>
      <c r="G82" s="141">
        <f t="shared" si="5"/>
        <v>0.99988061478765566</v>
      </c>
    </row>
    <row r="83" spans="1:7" x14ac:dyDescent="0.25">
      <c r="A83" s="143" t="str">
        <f>CO2eq!A233</f>
        <v>3.B.4.c.</v>
      </c>
      <c r="B83" s="143" t="str">
        <f>CO2eq!B233</f>
        <v>Equinos</v>
      </c>
      <c r="C83" s="94">
        <f>CO2eq!AE233</f>
        <v>0.75843440000000062</v>
      </c>
      <c r="D83" s="94">
        <f t="shared" si="3"/>
        <v>0.75843440000000062</v>
      </c>
      <c r="F83" s="140">
        <f t="shared" si="4"/>
        <v>2.2726242508805753E-5</v>
      </c>
      <c r="G83" s="141">
        <f t="shared" si="5"/>
        <v>0.99990334103016443</v>
      </c>
    </row>
    <row r="84" spans="1:7" x14ac:dyDescent="0.25">
      <c r="A84" s="143" t="str">
        <f>CO2eq!A433</f>
        <v>5.C.2.</v>
      </c>
      <c r="B84" s="143" t="str">
        <f>CO2eq!B433</f>
        <v>Incineración abierta de residuos</v>
      </c>
      <c r="C84" s="94">
        <f>CO2eq!AE433</f>
        <v>0.63924757470973459</v>
      </c>
      <c r="D84" s="94">
        <f t="shared" si="3"/>
        <v>0.63924757470973459</v>
      </c>
      <c r="F84" s="140">
        <f t="shared" si="4"/>
        <v>1.9154847678348108E-5</v>
      </c>
      <c r="G84" s="141">
        <f t="shared" si="5"/>
        <v>0.99992249587784277</v>
      </c>
    </row>
    <row r="85" spans="1:7" x14ac:dyDescent="0.25">
      <c r="A85" s="143" t="str">
        <f>CO2eq!A177</f>
        <v>2.G.1.c.</v>
      </c>
      <c r="B85" s="143" t="str">
        <f>CO2eq!B177</f>
        <v>Eliminación de equipos eléctricos</v>
      </c>
      <c r="C85" s="94">
        <f>CO2eq!AE177</f>
        <v>0.45145762399926381</v>
      </c>
      <c r="D85" s="94">
        <f t="shared" si="3"/>
        <v>0.45145762399926381</v>
      </c>
      <c r="F85" s="140">
        <f t="shared" si="4"/>
        <v>1.3527782291331334E-5</v>
      </c>
      <c r="G85" s="141">
        <f t="shared" si="5"/>
        <v>0.99993602366013412</v>
      </c>
    </row>
    <row r="86" spans="1:7" x14ac:dyDescent="0.25">
      <c r="A86" s="144" t="str">
        <f>CO2eq!A364</f>
        <v>4.A.1.c.</v>
      </c>
      <c r="B86" s="144" t="str">
        <f>CO2eq!B364</f>
        <v>Tierras forestales con cambio de vegetación</v>
      </c>
      <c r="C86" s="33">
        <f>CO2eq!AE364</f>
        <v>0.42165046113275662</v>
      </c>
      <c r="D86" s="94">
        <f t="shared" si="3"/>
        <v>0.42165046113275662</v>
      </c>
      <c r="F86" s="140">
        <f t="shared" si="4"/>
        <v>1.2634620256745729E-5</v>
      </c>
      <c r="G86" s="141">
        <f t="shared" si="5"/>
        <v>0.99994865828039081</v>
      </c>
    </row>
    <row r="87" spans="1:7" x14ac:dyDescent="0.25">
      <c r="A87" s="143" t="str">
        <f>CO2eq!A214</f>
        <v>3.A.4.g.i.</v>
      </c>
      <c r="B87" s="143" t="str">
        <f>CO2eq!B214</f>
        <v>Ciervos</v>
      </c>
      <c r="C87" s="94">
        <f>CO2eq!AE214</f>
        <v>0.37681249999999999</v>
      </c>
      <c r="D87" s="94">
        <f t="shared" si="3"/>
        <v>0.37681249999999999</v>
      </c>
      <c r="F87" s="140">
        <f t="shared" si="4"/>
        <v>1.1291065193442388E-5</v>
      </c>
      <c r="G87" s="141">
        <f t="shared" si="5"/>
        <v>0.9999599493455843</v>
      </c>
    </row>
    <row r="88" spans="1:7" x14ac:dyDescent="0.25">
      <c r="A88" s="143" t="str">
        <f>CO2eq!A423</f>
        <v>4.G.</v>
      </c>
      <c r="B88" s="143" t="str">
        <f>CO2eq!B423</f>
        <v>Productos de madera recolectada</v>
      </c>
      <c r="C88" s="94">
        <f>CO2eq!AE423</f>
        <v>-0.34225178732935368</v>
      </c>
      <c r="D88" s="94">
        <f t="shared" si="3"/>
        <v>0.34225178732935368</v>
      </c>
      <c r="F88" s="140">
        <f t="shared" si="4"/>
        <v>-1.0255464570065779E-5</v>
      </c>
      <c r="G88" s="141">
        <f t="shared" si="5"/>
        <v>0.99997020481015442</v>
      </c>
    </row>
    <row r="89" spans="1:7" x14ac:dyDescent="0.25">
      <c r="A89" s="143" t="str">
        <f>CO2eq!A392</f>
        <v>4.C.1.</v>
      </c>
      <c r="B89" s="143" t="str">
        <f>CO2eq!B392</f>
        <v>Pastizales que permanecen como tales</v>
      </c>
      <c r="C89" s="94">
        <f>CO2eq!AE392</f>
        <v>0.33663222204671994</v>
      </c>
      <c r="D89" s="94">
        <f t="shared" si="3"/>
        <v>0.33663222204671994</v>
      </c>
      <c r="F89" s="140">
        <f t="shared" si="4"/>
        <v>1.0087076106400103E-5</v>
      </c>
      <c r="G89" s="141">
        <f t="shared" si="5"/>
        <v>0.99998029188626081</v>
      </c>
    </row>
    <row r="90" spans="1:7" x14ac:dyDescent="0.25">
      <c r="A90" s="143" t="str">
        <f>CO2eq!A432</f>
        <v>5.C.1.</v>
      </c>
      <c r="B90" s="143" t="str">
        <f>CO2eq!B432</f>
        <v>Incineración de residuos</v>
      </c>
      <c r="C90" s="94">
        <f>CO2eq!AE432</f>
        <v>0.28131679284</v>
      </c>
      <c r="D90" s="94">
        <f t="shared" si="3"/>
        <v>0.28131679284</v>
      </c>
      <c r="F90" s="140">
        <f t="shared" si="4"/>
        <v>8.4295670869903899E-6</v>
      </c>
      <c r="G90" s="141">
        <f t="shared" si="5"/>
        <v>0.99998872145334783</v>
      </c>
    </row>
    <row r="91" spans="1:7" x14ac:dyDescent="0.25">
      <c r="A91" s="143" t="str">
        <f>CO2eq!A183</f>
        <v>2.G.3.a.</v>
      </c>
      <c r="B91" s="143" t="str">
        <f>CO2eq!B183</f>
        <v>Aplicaciones médicas</v>
      </c>
      <c r="C91" s="94">
        <f>CO2eq!AE183</f>
        <v>0.10113716178106072</v>
      </c>
      <c r="D91" s="94">
        <f t="shared" si="3"/>
        <v>0.10113716178106072</v>
      </c>
      <c r="F91" s="140">
        <f t="shared" si="4"/>
        <v>3.0305424770932133E-6</v>
      </c>
      <c r="G91" s="141">
        <f t="shared" si="5"/>
        <v>0.99999175199582491</v>
      </c>
    </row>
    <row r="92" spans="1:7" x14ac:dyDescent="0.25">
      <c r="A92" s="144" t="str">
        <f>CO2eq!A401</f>
        <v>4.D.2.</v>
      </c>
      <c r="B92" s="144" t="str">
        <f>CO2eq!B401</f>
        <v>Tierras convertidas en humedales</v>
      </c>
      <c r="C92" s="33">
        <f>CO2eq!AE401</f>
        <v>6.8071711933456028E-2</v>
      </c>
      <c r="D92" s="94">
        <f t="shared" si="3"/>
        <v>6.8071711933456028E-2</v>
      </c>
      <c r="F92" s="140">
        <f t="shared" si="4"/>
        <v>2.0397469225938157E-6</v>
      </c>
      <c r="G92" s="141">
        <f t="shared" si="5"/>
        <v>0.9999937917427475</v>
      </c>
    </row>
    <row r="93" spans="1:7" x14ac:dyDescent="0.25">
      <c r="A93" s="143" t="str">
        <f>CO2eq!A225</f>
        <v>3.B.2.</v>
      </c>
      <c r="B93" s="143" t="str">
        <f>CO2eq!B225</f>
        <v>Ovinos</v>
      </c>
      <c r="C93" s="94">
        <f>CO2eq!AE225</f>
        <v>5.9130434192128302E-2</v>
      </c>
      <c r="D93" s="94">
        <f t="shared" si="3"/>
        <v>5.9130434192128302E-2</v>
      </c>
      <c r="F93" s="140">
        <f t="shared" si="4"/>
        <v>1.7718244150071336E-6</v>
      </c>
      <c r="G93" s="141">
        <f t="shared" si="5"/>
        <v>0.99999556356716246</v>
      </c>
    </row>
    <row r="94" spans="1:7" x14ac:dyDescent="0.25">
      <c r="A94" s="143" t="str">
        <f>CO2eq!A210</f>
        <v>3.A.4.d.</v>
      </c>
      <c r="B94" s="143" t="str">
        <f>CO2eq!B210</f>
        <v>Mulas y asnos</v>
      </c>
      <c r="C94" s="94">
        <f>CO2eq!AE210</f>
        <v>4.8424999999999808E-2</v>
      </c>
      <c r="D94" s="94">
        <f t="shared" si="3"/>
        <v>4.8424999999999808E-2</v>
      </c>
      <c r="F94" s="140">
        <f t="shared" si="4"/>
        <v>1.4510395275964716E-6</v>
      </c>
      <c r="G94" s="141">
        <f t="shared" si="5"/>
        <v>0.9999970146066901</v>
      </c>
    </row>
    <row r="95" spans="1:7" x14ac:dyDescent="0.25">
      <c r="A95" s="143" t="str">
        <f>CO2eq!A212</f>
        <v>3.A.4.f.</v>
      </c>
      <c r="B95" s="143" t="str">
        <f>CO2eq!B212</f>
        <v>Camélidos (llamas y alpacas)</v>
      </c>
      <c r="C95" s="94">
        <f>CO2eq!AE212</f>
        <v>4.3080000000000195E-2</v>
      </c>
      <c r="D95" s="94">
        <f t="shared" si="3"/>
        <v>4.3080000000000195E-2</v>
      </c>
      <c r="F95" s="140">
        <f t="shared" si="4"/>
        <v>1.2908783241890867E-6</v>
      </c>
      <c r="G95" s="141">
        <f t="shared" si="5"/>
        <v>0.99999830548501434</v>
      </c>
    </row>
    <row r="96" spans="1:7" x14ac:dyDescent="0.25">
      <c r="A96" s="143" t="str">
        <f>CO2eq!A232</f>
        <v>3.B.4.b.</v>
      </c>
      <c r="B96" s="143" t="str">
        <f>CO2eq!B232</f>
        <v>Caprinos</v>
      </c>
      <c r="C96" s="94">
        <f>CO2eq!AE232</f>
        <v>3.4752120925621438E-2</v>
      </c>
      <c r="D96" s="94">
        <f t="shared" si="3"/>
        <v>3.4752120925621438E-2</v>
      </c>
      <c r="F96" s="140">
        <f t="shared" si="4"/>
        <v>1.0413361100854805E-6</v>
      </c>
      <c r="G96" s="141">
        <f t="shared" si="5"/>
        <v>0.99999934682112446</v>
      </c>
    </row>
    <row r="97" spans="1:7" x14ac:dyDescent="0.25">
      <c r="A97" s="143" t="str">
        <f>CO2eq!A236</f>
        <v>3.B.4.f.</v>
      </c>
      <c r="B97" s="143" t="str">
        <f>CO2eq!B236</f>
        <v>Camélidos (llamas y alpacas)</v>
      </c>
      <c r="C97" s="94">
        <f>CO2eq!AE236</f>
        <v>1.0339200000000048E-2</v>
      </c>
      <c r="D97" s="94">
        <f t="shared" si="3"/>
        <v>1.0339200000000048E-2</v>
      </c>
      <c r="F97" s="140">
        <f t="shared" si="4"/>
        <v>3.0981079780538087E-7</v>
      </c>
      <c r="G97" s="141">
        <f t="shared" si="5"/>
        <v>0.99999965663192225</v>
      </c>
    </row>
    <row r="98" spans="1:7" x14ac:dyDescent="0.25">
      <c r="A98" s="143" t="str">
        <f>CO2eq!A234</f>
        <v>3.B.4.d.</v>
      </c>
      <c r="B98" s="143" t="str">
        <f>CO2eq!B234</f>
        <v>Mulas y asnos</v>
      </c>
      <c r="C98" s="94">
        <f>CO2eq!AE234</f>
        <v>4.3582499999999828E-3</v>
      </c>
      <c r="D98" s="94">
        <f t="shared" si="3"/>
        <v>4.3582499999999828E-3</v>
      </c>
      <c r="F98" s="140">
        <f t="shared" si="4"/>
        <v>1.3059355748368243E-7</v>
      </c>
      <c r="G98" s="141">
        <f t="shared" si="5"/>
        <v>0.99999978722547977</v>
      </c>
    </row>
    <row r="99" spans="1:7" x14ac:dyDescent="0.25">
      <c r="A99" s="143" t="str">
        <f>CO2eq!A238</f>
        <v>3.B.4.g.i.</v>
      </c>
      <c r="B99" s="143" t="str">
        <f>CO2eq!B238</f>
        <v>Ciervos</v>
      </c>
      <c r="C99" s="94">
        <f>CO2eq!AE238</f>
        <v>4.1449375000000002E-3</v>
      </c>
      <c r="D99" s="94">
        <f t="shared" si="3"/>
        <v>4.1449375000000002E-3</v>
      </c>
      <c r="F99" s="140">
        <f t="shared" si="4"/>
        <v>1.2420171712786626E-7</v>
      </c>
      <c r="G99" s="141">
        <f t="shared" si="5"/>
        <v>0.99999991142719691</v>
      </c>
    </row>
    <row r="100" spans="1:7" x14ac:dyDescent="0.25">
      <c r="A100" s="143" t="str">
        <f>CO2eq!A384</f>
        <v>4.B.1.</v>
      </c>
      <c r="B100" s="143" t="str">
        <f>CO2eq!B384</f>
        <v>Tierras de cultivo que permanecen como tales</v>
      </c>
      <c r="C100" s="94">
        <f>CO2eq!AE384</f>
        <v>2.9559070799999999E-3</v>
      </c>
      <c r="D100" s="94">
        <f t="shared" si="3"/>
        <v>2.9559070799999999E-3</v>
      </c>
      <c r="F100" s="140">
        <f t="shared" si="4"/>
        <v>8.8572803572168978E-8</v>
      </c>
      <c r="G100" s="141">
        <f t="shared" si="5"/>
        <v>1.0000000000000004</v>
      </c>
    </row>
    <row r="101" spans="1:7" x14ac:dyDescent="0.25">
      <c r="A101" s="143" t="str">
        <f>CO2eq!A370</f>
        <v>4.A.2.a.ii.</v>
      </c>
      <c r="B101" s="143" t="str">
        <f>CO2eq!B370</f>
        <v>Tierras de cultivo convertidas en plantaciones forestales</v>
      </c>
      <c r="C101" s="94">
        <f>CO2eq!AE370</f>
        <v>0</v>
      </c>
      <c r="D101" s="94">
        <f t="shared" si="3"/>
        <v>0</v>
      </c>
      <c r="F101" s="140">
        <f t="shared" si="4"/>
        <v>0</v>
      </c>
      <c r="G101" s="141">
        <f t="shared" si="5"/>
        <v>1.0000000000000004</v>
      </c>
    </row>
    <row r="102" spans="1:7" x14ac:dyDescent="0.25">
      <c r="A102" s="143" t="str">
        <f>CO2eq!A22</f>
        <v>1.A.2.e.</v>
      </c>
      <c r="B102" s="143" t="str">
        <f>CO2eq!B22</f>
        <v>Procesamiento de alimentos, bebidas y tabaco</v>
      </c>
      <c r="C102" s="94">
        <f>CO2eq!AE22</f>
        <v>0</v>
      </c>
      <c r="D102" s="94">
        <f t="shared" si="3"/>
        <v>0</v>
      </c>
      <c r="F102" s="140">
        <f t="shared" si="4"/>
        <v>0</v>
      </c>
      <c r="G102" s="141">
        <f t="shared" si="5"/>
        <v>1.0000000000000004</v>
      </c>
    </row>
    <row r="103" spans="1:7" x14ac:dyDescent="0.25">
      <c r="A103" s="143" t="str">
        <f>CO2eq!A59</f>
        <v>1.A.4.c.iii.</v>
      </c>
      <c r="B103" s="143" t="str">
        <f>CO2eq!B59</f>
        <v>Pesca (combustión móvil)</v>
      </c>
      <c r="C103" s="94">
        <f>CO2eq!AE59</f>
        <v>0</v>
      </c>
      <c r="D103" s="94">
        <f t="shared" si="3"/>
        <v>0</v>
      </c>
      <c r="F103" s="140">
        <f t="shared" si="4"/>
        <v>0</v>
      </c>
      <c r="G103" s="141">
        <f t="shared" si="5"/>
        <v>1.0000000000000004</v>
      </c>
    </row>
    <row r="104" spans="1:7" x14ac:dyDescent="0.25">
      <c r="A104" s="143" t="str">
        <f>CO2eq!A278</f>
        <v>3.D.2.b.i.</v>
      </c>
      <c r="B104" s="143" t="str">
        <f>CO2eq!B278</f>
        <v>Fertilizante inorgánicos</v>
      </c>
      <c r="C104" s="94">
        <f>CO2eq!AE278</f>
        <v>0</v>
      </c>
      <c r="D104" s="94">
        <f t="shared" si="3"/>
        <v>0</v>
      </c>
      <c r="F104" s="140">
        <f t="shared" si="4"/>
        <v>0</v>
      </c>
      <c r="G104" s="141">
        <f t="shared" si="5"/>
        <v>1.0000000000000004</v>
      </c>
    </row>
    <row r="105" spans="1:7" x14ac:dyDescent="0.25">
      <c r="A105" s="143" t="str">
        <f>CO2eq!A283</f>
        <v>3.D.2.b.iii.</v>
      </c>
      <c r="B105" s="143" t="str">
        <f>CO2eq!B283</f>
        <v>Orina y estiércol depositado por animales de pastoreo</v>
      </c>
      <c r="C105" s="94">
        <f>CO2eq!AE283</f>
        <v>0</v>
      </c>
      <c r="D105" s="94">
        <f t="shared" si="3"/>
        <v>0</v>
      </c>
      <c r="F105" s="140">
        <f t="shared" si="4"/>
        <v>0</v>
      </c>
      <c r="G105" s="141">
        <f t="shared" si="5"/>
        <v>1.0000000000000004</v>
      </c>
    </row>
    <row r="106" spans="1:7" x14ac:dyDescent="0.25">
      <c r="A106" s="144" t="str">
        <f>CO2eq!A252</f>
        <v>3.C.</v>
      </c>
      <c r="B106" s="144" t="str">
        <f>CO2eq!B252</f>
        <v>Cultivo del arroz</v>
      </c>
      <c r="C106" s="33">
        <f>CO2eq!AE252</f>
        <v>0</v>
      </c>
      <c r="D106" s="94">
        <f t="shared" si="3"/>
        <v>0</v>
      </c>
      <c r="F106" s="140">
        <f t="shared" si="4"/>
        <v>0</v>
      </c>
      <c r="G106" s="141">
        <f t="shared" si="5"/>
        <v>1.0000000000000004</v>
      </c>
    </row>
    <row r="107" spans="1:7" x14ac:dyDescent="0.25">
      <c r="A107" s="143" t="str">
        <f>CO2eq!A284</f>
        <v>3.D.2.b.iv.</v>
      </c>
      <c r="B107" s="143" t="str">
        <f>CO2eq!B284</f>
        <v>Residuos de cosechas</v>
      </c>
      <c r="C107" s="94">
        <f>CO2eq!AE284</f>
        <v>0</v>
      </c>
      <c r="D107" s="94">
        <f t="shared" si="3"/>
        <v>0</v>
      </c>
      <c r="F107" s="140">
        <f t="shared" si="4"/>
        <v>0</v>
      </c>
      <c r="G107" s="141">
        <f t="shared" si="5"/>
        <v>1.0000000000000004</v>
      </c>
    </row>
    <row r="108" spans="1:7" x14ac:dyDescent="0.25">
      <c r="A108" s="143" t="str">
        <f>CO2eq!A280</f>
        <v>3.D.2.b.ii.1.</v>
      </c>
      <c r="B108" s="143" t="str">
        <f>CO2eq!B280</f>
        <v>Estiércol animal aplicado a los suelos</v>
      </c>
      <c r="C108" s="94">
        <f>CO2eq!AE280</f>
        <v>0</v>
      </c>
      <c r="D108" s="94">
        <f t="shared" si="3"/>
        <v>0</v>
      </c>
      <c r="F108" s="140">
        <f t="shared" si="4"/>
        <v>0</v>
      </c>
      <c r="G108" s="141">
        <f t="shared" si="5"/>
        <v>1.0000000000000004</v>
      </c>
    </row>
    <row r="109" spans="1:7" x14ac:dyDescent="0.25">
      <c r="A109" s="143" t="str">
        <f>CO2eq!A49</f>
        <v>1.A.3.d.ii.</v>
      </c>
      <c r="B109" s="143" t="str">
        <f>CO2eq!B49</f>
        <v>Navegación marítima y fluvial nacional</v>
      </c>
      <c r="C109" s="94">
        <f>CO2eq!AE49</f>
        <v>0</v>
      </c>
      <c r="D109" s="94">
        <f t="shared" si="3"/>
        <v>0</v>
      </c>
      <c r="F109" s="140">
        <f t="shared" si="4"/>
        <v>0</v>
      </c>
      <c r="G109" s="141">
        <f t="shared" si="5"/>
        <v>1.0000000000000004</v>
      </c>
    </row>
    <row r="110" spans="1:7" x14ac:dyDescent="0.25">
      <c r="A110" s="143" t="str">
        <f>CO2eq!A376</f>
        <v>4.A.2.c.ii.</v>
      </c>
      <c r="B110" s="143" t="str">
        <f>CO2eq!B376</f>
        <v>Humedales convertidos en plantaciones forestales</v>
      </c>
      <c r="C110" s="94">
        <f>CO2eq!AE376</f>
        <v>0</v>
      </c>
      <c r="D110" s="94">
        <f t="shared" si="3"/>
        <v>0</v>
      </c>
      <c r="F110" s="140">
        <f t="shared" si="4"/>
        <v>0</v>
      </c>
      <c r="G110" s="141">
        <f t="shared" si="5"/>
        <v>1.0000000000000004</v>
      </c>
    </row>
    <row r="111" spans="1:7" x14ac:dyDescent="0.25">
      <c r="A111" s="143" t="str">
        <f>CO2eq!A215</f>
        <v>3.A.4.g.ii.</v>
      </c>
      <c r="B111" s="143" t="str">
        <f>CO2eq!B215</f>
        <v>Jabalíes</v>
      </c>
      <c r="C111" s="94">
        <f>CO2eq!AE215</f>
        <v>0</v>
      </c>
      <c r="D111" s="94">
        <f t="shared" si="3"/>
        <v>0</v>
      </c>
      <c r="F111" s="140">
        <f t="shared" si="4"/>
        <v>0</v>
      </c>
      <c r="G111" s="141">
        <f t="shared" si="5"/>
        <v>1.0000000000000004</v>
      </c>
    </row>
    <row r="112" spans="1:7" x14ac:dyDescent="0.25">
      <c r="A112" s="143" t="str">
        <f>CO2eq!A239</f>
        <v>3.B.4.g.ii.</v>
      </c>
      <c r="B112" s="143" t="str">
        <f>CO2eq!B239</f>
        <v>Jabalíes</v>
      </c>
      <c r="C112" s="94">
        <f>CO2eq!AE239</f>
        <v>0</v>
      </c>
      <c r="D112" s="94">
        <f t="shared" si="3"/>
        <v>0</v>
      </c>
      <c r="F112" s="140">
        <f t="shared" si="4"/>
        <v>0</v>
      </c>
      <c r="G112" s="141">
        <f t="shared" si="5"/>
        <v>1.0000000000000004</v>
      </c>
    </row>
    <row r="113" spans="1:7" x14ac:dyDescent="0.25">
      <c r="A113" s="143" t="str">
        <f>CO2eq!A11</f>
        <v>1.A.1.a.ii.</v>
      </c>
      <c r="B113" s="143" t="str">
        <f>CO2eq!B11</f>
        <v>Generación combinada de calor y energía (CHP)</v>
      </c>
      <c r="C113" s="94">
        <f>CO2eq!AE11</f>
        <v>0</v>
      </c>
      <c r="D113" s="94">
        <f t="shared" si="3"/>
        <v>0</v>
      </c>
      <c r="F113" s="140">
        <f t="shared" si="4"/>
        <v>0</v>
      </c>
      <c r="G113" s="141">
        <f t="shared" si="5"/>
        <v>1.0000000000000004</v>
      </c>
    </row>
    <row r="114" spans="1:7" x14ac:dyDescent="0.25">
      <c r="A114" s="143" t="str">
        <f>CO2eq!A12</f>
        <v>1.A.1.a.iii.</v>
      </c>
      <c r="B114" s="143" t="str">
        <f>CO2eq!B12</f>
        <v>Plantas generadoras de energía</v>
      </c>
      <c r="C114" s="94">
        <f>CO2eq!AE12</f>
        <v>0</v>
      </c>
      <c r="D114" s="94">
        <f t="shared" si="3"/>
        <v>0</v>
      </c>
      <c r="F114" s="140">
        <f t="shared" si="4"/>
        <v>0</v>
      </c>
      <c r="G114" s="141">
        <f t="shared" si="5"/>
        <v>1.0000000000000004</v>
      </c>
    </row>
    <row r="115" spans="1:7" x14ac:dyDescent="0.25">
      <c r="A115" s="143" t="str">
        <f>CO2eq!A13</f>
        <v>1.A.1.b.</v>
      </c>
      <c r="B115" s="143" t="str">
        <f>CO2eq!B13</f>
        <v>Refinación del petróleo</v>
      </c>
      <c r="C115" s="94">
        <f>CO2eq!AE13</f>
        <v>0</v>
      </c>
      <c r="D115" s="94">
        <f t="shared" si="3"/>
        <v>0</v>
      </c>
      <c r="F115" s="140">
        <f t="shared" si="4"/>
        <v>0</v>
      </c>
      <c r="G115" s="141">
        <f t="shared" si="5"/>
        <v>1.0000000000000004</v>
      </c>
    </row>
    <row r="116" spans="1:7" x14ac:dyDescent="0.25">
      <c r="A116" s="143" t="str">
        <f>CO2eq!A15</f>
        <v>1.A.1.c.i.</v>
      </c>
      <c r="B116" s="143" t="str">
        <f>CO2eq!B15</f>
        <v>Manufactura de combustibles sólidos</v>
      </c>
      <c r="C116" s="94">
        <f>CO2eq!AE15</f>
        <v>0</v>
      </c>
      <c r="D116" s="94">
        <f t="shared" si="3"/>
        <v>0</v>
      </c>
      <c r="F116" s="140">
        <f t="shared" si="4"/>
        <v>0</v>
      </c>
      <c r="G116" s="141">
        <f t="shared" si="5"/>
        <v>1.0000000000000004</v>
      </c>
    </row>
    <row r="117" spans="1:7" x14ac:dyDescent="0.25">
      <c r="A117" s="143" t="str">
        <f>CO2eq!A16</f>
        <v>1.A.1.c.ii.</v>
      </c>
      <c r="B117" s="143" t="str">
        <f>CO2eq!B16</f>
        <v>Otras industrias de la energía</v>
      </c>
      <c r="C117" s="94">
        <f>CO2eq!AE16</f>
        <v>0</v>
      </c>
      <c r="D117" s="94">
        <f t="shared" si="3"/>
        <v>0</v>
      </c>
      <c r="F117" s="140">
        <f t="shared" si="4"/>
        <v>0</v>
      </c>
      <c r="G117" s="141">
        <f t="shared" si="5"/>
        <v>1.0000000000000004</v>
      </c>
    </row>
    <row r="118" spans="1:7" x14ac:dyDescent="0.25">
      <c r="A118" s="143" t="str">
        <f>CO2eq!A19</f>
        <v>1.A.2.b.</v>
      </c>
      <c r="B118" s="143" t="str">
        <f>CO2eq!B19</f>
        <v>Metales no ferrosos</v>
      </c>
      <c r="C118" s="94">
        <f>CO2eq!AE19</f>
        <v>0</v>
      </c>
      <c r="D118" s="94">
        <f t="shared" si="3"/>
        <v>0</v>
      </c>
      <c r="F118" s="140">
        <f t="shared" si="4"/>
        <v>0</v>
      </c>
      <c r="G118" s="141">
        <f t="shared" si="5"/>
        <v>1.0000000000000004</v>
      </c>
    </row>
    <row r="119" spans="1:7" x14ac:dyDescent="0.25">
      <c r="A119" s="143" t="str">
        <f>CO2eq!A20</f>
        <v>1.A.2.c.</v>
      </c>
      <c r="B119" s="143" t="str">
        <f>CO2eq!B20</f>
        <v>Sustancias químicas</v>
      </c>
      <c r="C119" s="94">
        <f>CO2eq!AE20</f>
        <v>0</v>
      </c>
      <c r="D119" s="94">
        <f t="shared" si="3"/>
        <v>0</v>
      </c>
      <c r="F119" s="140">
        <f t="shared" si="4"/>
        <v>0</v>
      </c>
      <c r="G119" s="141">
        <f t="shared" si="5"/>
        <v>1.0000000000000004</v>
      </c>
    </row>
    <row r="120" spans="1:7" x14ac:dyDescent="0.25">
      <c r="A120" s="143" t="str">
        <f>CO2eq!A24</f>
        <v>1.A.2.g.</v>
      </c>
      <c r="B120" s="143" t="str">
        <f>CO2eq!B24</f>
        <v>Equipo de transporte</v>
      </c>
      <c r="C120" s="94">
        <f>CO2eq!AE24</f>
        <v>0</v>
      </c>
      <c r="D120" s="94">
        <f t="shared" si="3"/>
        <v>0</v>
      </c>
      <c r="F120" s="140">
        <f t="shared" si="4"/>
        <v>0</v>
      </c>
      <c r="G120" s="141">
        <f t="shared" si="5"/>
        <v>1.0000000000000004</v>
      </c>
    </row>
    <row r="121" spans="1:7" x14ac:dyDescent="0.25">
      <c r="A121" s="143" t="str">
        <f>CO2eq!A25</f>
        <v>1.A.2.h.</v>
      </c>
      <c r="B121" s="143" t="str">
        <f>CO2eq!B25</f>
        <v>Maquinaria</v>
      </c>
      <c r="C121" s="94">
        <f>CO2eq!AE25</f>
        <v>0</v>
      </c>
      <c r="D121" s="94">
        <f t="shared" si="3"/>
        <v>0</v>
      </c>
      <c r="F121" s="140">
        <f t="shared" si="4"/>
        <v>0</v>
      </c>
      <c r="G121" s="141">
        <f t="shared" si="5"/>
        <v>1.0000000000000004</v>
      </c>
    </row>
    <row r="122" spans="1:7" x14ac:dyDescent="0.25">
      <c r="A122" s="143" t="str">
        <f>CO2eq!A27</f>
        <v>1.A.2.j.</v>
      </c>
      <c r="B122" s="143" t="str">
        <f>CO2eq!B27</f>
        <v>Madera y productos de la madera</v>
      </c>
      <c r="C122" s="94">
        <f>CO2eq!AE27</f>
        <v>0</v>
      </c>
      <c r="D122" s="94">
        <f t="shared" si="3"/>
        <v>0</v>
      </c>
      <c r="F122" s="140">
        <f t="shared" si="4"/>
        <v>0</v>
      </c>
      <c r="G122" s="141">
        <f t="shared" si="5"/>
        <v>1.0000000000000004</v>
      </c>
    </row>
    <row r="123" spans="1:7" x14ac:dyDescent="0.25">
      <c r="A123" s="143" t="str">
        <f>CO2eq!A28</f>
        <v>1.A.2.k.</v>
      </c>
      <c r="B123" s="143" t="str">
        <f>CO2eq!B28</f>
        <v>Construcción</v>
      </c>
      <c r="C123" s="94">
        <f>CO2eq!AE28</f>
        <v>0</v>
      </c>
      <c r="D123" s="94">
        <f t="shared" si="3"/>
        <v>0</v>
      </c>
      <c r="F123" s="140">
        <f t="shared" si="4"/>
        <v>0</v>
      </c>
      <c r="G123" s="141">
        <f t="shared" si="5"/>
        <v>1.0000000000000004</v>
      </c>
    </row>
    <row r="124" spans="1:7" x14ac:dyDescent="0.25">
      <c r="A124" s="143" t="str">
        <f>CO2eq!A29</f>
        <v>1.A.2.l.</v>
      </c>
      <c r="B124" s="143" t="str">
        <f>CO2eq!B29</f>
        <v>Textiles y cueros</v>
      </c>
      <c r="C124" s="94">
        <f>CO2eq!AE29</f>
        <v>0</v>
      </c>
      <c r="D124" s="94">
        <f t="shared" si="3"/>
        <v>0</v>
      </c>
      <c r="F124" s="140">
        <f t="shared" si="4"/>
        <v>0</v>
      </c>
      <c r="G124" s="141">
        <f t="shared" si="5"/>
        <v>1.0000000000000004</v>
      </c>
    </row>
    <row r="125" spans="1:7" x14ac:dyDescent="0.25">
      <c r="A125" s="143" t="str">
        <f>CO2eq!A44</f>
        <v>1.A.3.b.v.</v>
      </c>
      <c r="B125" s="143" t="str">
        <f>CO2eq!B44</f>
        <v>Emisiones por evaporación procedentes de vehículos</v>
      </c>
      <c r="C125" s="94">
        <f>CO2eq!AE44</f>
        <v>0</v>
      </c>
      <c r="D125" s="94">
        <f t="shared" si="3"/>
        <v>0</v>
      </c>
      <c r="F125" s="140">
        <f t="shared" si="4"/>
        <v>0</v>
      </c>
      <c r="G125" s="141">
        <f t="shared" si="5"/>
        <v>1.0000000000000004</v>
      </c>
    </row>
    <row r="126" spans="1:7" x14ac:dyDescent="0.25">
      <c r="A126" s="143" t="str">
        <f>CO2eq!A45</f>
        <v>1.A.3.b.vi.</v>
      </c>
      <c r="B126" s="143" t="str">
        <f>CO2eq!B45</f>
        <v>Catalizadores basados en urea</v>
      </c>
      <c r="C126" s="94">
        <f>CO2eq!AE45</f>
        <v>0</v>
      </c>
      <c r="D126" s="94">
        <f t="shared" si="3"/>
        <v>0</v>
      </c>
      <c r="F126" s="140">
        <f t="shared" si="4"/>
        <v>0</v>
      </c>
      <c r="G126" s="141">
        <f t="shared" si="5"/>
        <v>1.0000000000000004</v>
      </c>
    </row>
    <row r="127" spans="1:7" x14ac:dyDescent="0.25">
      <c r="A127" s="143" t="str">
        <f>CO2eq!A51</f>
        <v>1.A.3.e.i.</v>
      </c>
      <c r="B127" s="143" t="str">
        <f>CO2eq!B51</f>
        <v>Transporte por gasoductos</v>
      </c>
      <c r="C127" s="94">
        <f>CO2eq!AE51</f>
        <v>0</v>
      </c>
      <c r="D127" s="94">
        <f t="shared" si="3"/>
        <v>0</v>
      </c>
      <c r="F127" s="140">
        <f t="shared" si="4"/>
        <v>0</v>
      </c>
      <c r="G127" s="141">
        <f t="shared" si="5"/>
        <v>1.0000000000000004</v>
      </c>
    </row>
    <row r="128" spans="1:7" x14ac:dyDescent="0.25">
      <c r="A128" s="143" t="str">
        <f>CO2eq!A57</f>
        <v>1.A.4.c.i.</v>
      </c>
      <c r="B128" s="143" t="str">
        <f>CO2eq!B57</f>
        <v>Estacionaria</v>
      </c>
      <c r="C128" s="94">
        <f>CO2eq!AE57</f>
        <v>0</v>
      </c>
      <c r="D128" s="94">
        <f t="shared" si="3"/>
        <v>0</v>
      </c>
      <c r="F128" s="140">
        <f t="shared" si="4"/>
        <v>0</v>
      </c>
      <c r="G128" s="141">
        <f t="shared" si="5"/>
        <v>1.0000000000000004</v>
      </c>
    </row>
    <row r="129" spans="1:7" x14ac:dyDescent="0.25">
      <c r="A129" s="143" t="str">
        <f>CO2eq!A61</f>
        <v>1.A.5.a.</v>
      </c>
      <c r="B129" s="143" t="str">
        <f>CO2eq!B61</f>
        <v>Estacionaria</v>
      </c>
      <c r="C129" s="94">
        <f>CO2eq!AE61</f>
        <v>0</v>
      </c>
      <c r="D129" s="94">
        <f t="shared" si="3"/>
        <v>0</v>
      </c>
      <c r="F129" s="140">
        <f t="shared" si="4"/>
        <v>0</v>
      </c>
      <c r="G129" s="141">
        <f t="shared" si="5"/>
        <v>1.0000000000000004</v>
      </c>
    </row>
    <row r="130" spans="1:7" x14ac:dyDescent="0.25">
      <c r="A130" s="143" t="str">
        <f>CO2eq!A64</f>
        <v>1.A.5.b.ii.</v>
      </c>
      <c r="B130" s="143" t="str">
        <f>CO2eq!B64</f>
        <v>Móvil (componente marítimo y fluvial)</v>
      </c>
      <c r="C130" s="94">
        <f>CO2eq!AE64</f>
        <v>0</v>
      </c>
      <c r="D130" s="94">
        <f t="shared" ref="D130:D193" si="6">ABS(C130)</f>
        <v>0</v>
      </c>
      <c r="F130" s="140">
        <f t="shared" si="4"/>
        <v>0</v>
      </c>
      <c r="G130" s="141">
        <f t="shared" si="5"/>
        <v>1.0000000000000004</v>
      </c>
    </row>
    <row r="131" spans="1:7" x14ac:dyDescent="0.25">
      <c r="A131" s="143" t="str">
        <f>CO2eq!A65</f>
        <v>1.A.5.b.iii.</v>
      </c>
      <c r="B131" s="143" t="str">
        <f>CO2eq!B65</f>
        <v>Móvil (otro)</v>
      </c>
      <c r="C131" s="94">
        <f>CO2eq!AE65</f>
        <v>0</v>
      </c>
      <c r="D131" s="94">
        <f t="shared" si="6"/>
        <v>0</v>
      </c>
      <c r="F131" s="140">
        <f t="shared" si="4"/>
        <v>0</v>
      </c>
      <c r="G131" s="141">
        <f t="shared" si="5"/>
        <v>1.0000000000000004</v>
      </c>
    </row>
    <row r="132" spans="1:7" x14ac:dyDescent="0.25">
      <c r="A132" s="143" t="str">
        <f>CO2eq!A71</f>
        <v>1.B.1.a.i.1.</v>
      </c>
      <c r="B132" s="143" t="str">
        <f>CO2eq!B71</f>
        <v>Minería</v>
      </c>
      <c r="C132" s="94">
        <f>CO2eq!AE71</f>
        <v>0</v>
      </c>
      <c r="D132" s="94">
        <f t="shared" si="6"/>
        <v>0</v>
      </c>
      <c r="F132" s="140">
        <f t="shared" ref="F132:F195" si="7">C132/D$1</f>
        <v>0</v>
      </c>
      <c r="G132" s="141">
        <f t="shared" si="5"/>
        <v>1.0000000000000004</v>
      </c>
    </row>
    <row r="133" spans="1:7" x14ac:dyDescent="0.25">
      <c r="A133" s="143" t="str">
        <f>CO2eq!A72</f>
        <v>1.B.1.a.i.2.</v>
      </c>
      <c r="B133" s="143" t="str">
        <f>CO2eq!B72</f>
        <v>Emisiones de gas de carbono posteriores a la minería</v>
      </c>
      <c r="C133" s="94">
        <f>CO2eq!AE72</f>
        <v>0</v>
      </c>
      <c r="D133" s="94">
        <f t="shared" si="6"/>
        <v>0</v>
      </c>
      <c r="F133" s="140">
        <f t="shared" si="7"/>
        <v>0</v>
      </c>
      <c r="G133" s="141">
        <f t="shared" ref="G133:G196" si="8">G132+ABS(F133)</f>
        <v>1.0000000000000004</v>
      </c>
    </row>
    <row r="134" spans="1:7" x14ac:dyDescent="0.25">
      <c r="A134" s="143" t="str">
        <f>CO2eq!A73</f>
        <v>1.B.1.a.i.3.</v>
      </c>
      <c r="B134" s="143" t="str">
        <f>CO2eq!B73</f>
        <v>Minas subterráneas abandonadas</v>
      </c>
      <c r="C134" s="94">
        <f>CO2eq!AE73</f>
        <v>0</v>
      </c>
      <c r="D134" s="94">
        <f t="shared" si="6"/>
        <v>0</v>
      </c>
      <c r="F134" s="140">
        <f t="shared" si="7"/>
        <v>0</v>
      </c>
      <c r="G134" s="141">
        <f t="shared" si="8"/>
        <v>1.0000000000000004</v>
      </c>
    </row>
    <row r="135" spans="1:7" x14ac:dyDescent="0.25">
      <c r="A135" s="143" t="str">
        <f>CO2eq!A74</f>
        <v>1.B.1.a.i.4.</v>
      </c>
      <c r="B135" s="143" t="str">
        <f>CO2eq!B74</f>
        <v>Quema en antorcha de metano drenado o conversión de metano en CO2</v>
      </c>
      <c r="C135" s="94">
        <f>CO2eq!AE74</f>
        <v>0</v>
      </c>
      <c r="D135" s="94">
        <f t="shared" si="6"/>
        <v>0</v>
      </c>
      <c r="F135" s="140">
        <f t="shared" si="7"/>
        <v>0</v>
      </c>
      <c r="G135" s="141">
        <f t="shared" si="8"/>
        <v>1.0000000000000004</v>
      </c>
    </row>
    <row r="136" spans="1:7" x14ac:dyDescent="0.25">
      <c r="A136" s="143" t="str">
        <f>CO2eq!A76</f>
        <v>1.B.1.a.ii.1.</v>
      </c>
      <c r="B136" s="143" t="str">
        <f>CO2eq!B76</f>
        <v>Minería</v>
      </c>
      <c r="C136" s="94">
        <f>CO2eq!AE76</f>
        <v>0</v>
      </c>
      <c r="D136" s="94">
        <f t="shared" si="6"/>
        <v>0</v>
      </c>
      <c r="F136" s="140">
        <f t="shared" si="7"/>
        <v>0</v>
      </c>
      <c r="G136" s="141">
        <f t="shared" si="8"/>
        <v>1.0000000000000004</v>
      </c>
    </row>
    <row r="137" spans="1:7" x14ac:dyDescent="0.25">
      <c r="A137" s="143" t="str">
        <f>CO2eq!A77</f>
        <v>1.B.1.a.ii.2.</v>
      </c>
      <c r="B137" s="143" t="str">
        <f>CO2eq!B77</f>
        <v>Emisiones de gas de carbono posteriores a la minería</v>
      </c>
      <c r="C137" s="94">
        <f>CO2eq!AE77</f>
        <v>0</v>
      </c>
      <c r="D137" s="94">
        <f t="shared" si="6"/>
        <v>0</v>
      </c>
      <c r="F137" s="140">
        <f t="shared" si="7"/>
        <v>0</v>
      </c>
      <c r="G137" s="141">
        <f t="shared" si="8"/>
        <v>1.0000000000000004</v>
      </c>
    </row>
    <row r="138" spans="1:7" x14ac:dyDescent="0.25">
      <c r="A138" s="143" t="str">
        <f>CO2eq!A78</f>
        <v>1.B.1.b.</v>
      </c>
      <c r="B138" s="143" t="str">
        <f>CO2eq!B78</f>
        <v>Combustión espontánea y vertederos para quema de carbón</v>
      </c>
      <c r="C138" s="94">
        <f>CO2eq!AE78</f>
        <v>0</v>
      </c>
      <c r="D138" s="94">
        <f t="shared" si="6"/>
        <v>0</v>
      </c>
      <c r="F138" s="140">
        <f t="shared" si="7"/>
        <v>0</v>
      </c>
      <c r="G138" s="141">
        <f t="shared" si="8"/>
        <v>1.0000000000000004</v>
      </c>
    </row>
    <row r="139" spans="1:7" x14ac:dyDescent="0.25">
      <c r="A139" s="143" t="str">
        <f>CO2eq!A79</f>
        <v>1.B.1.c.</v>
      </c>
      <c r="B139" s="143" t="str">
        <f>CO2eq!B79</f>
        <v>Otros</v>
      </c>
      <c r="C139" s="94">
        <f>CO2eq!AE79</f>
        <v>0</v>
      </c>
      <c r="D139" s="94">
        <f t="shared" si="6"/>
        <v>0</v>
      </c>
      <c r="F139" s="140">
        <f t="shared" si="7"/>
        <v>0</v>
      </c>
      <c r="G139" s="141">
        <f t="shared" si="8"/>
        <v>1.0000000000000004</v>
      </c>
    </row>
    <row r="140" spans="1:7" x14ac:dyDescent="0.25">
      <c r="A140" s="143" t="str">
        <f>CO2eq!A82</f>
        <v>1.B.2.a.i.</v>
      </c>
      <c r="B140" s="143" t="str">
        <f>CO2eq!B82</f>
        <v>Venteo</v>
      </c>
      <c r="C140" s="94">
        <f>CO2eq!AE82</f>
        <v>0</v>
      </c>
      <c r="D140" s="94">
        <f t="shared" si="6"/>
        <v>0</v>
      </c>
      <c r="F140" s="140">
        <f t="shared" si="7"/>
        <v>0</v>
      </c>
      <c r="G140" s="141">
        <f t="shared" si="8"/>
        <v>1.0000000000000004</v>
      </c>
    </row>
    <row r="141" spans="1:7" x14ac:dyDescent="0.25">
      <c r="A141" s="143" t="str">
        <f>CO2eq!A83</f>
        <v>1.B.2.a.ii.</v>
      </c>
      <c r="B141" s="143" t="str">
        <f>CO2eq!B83</f>
        <v>Quema en antorcha</v>
      </c>
      <c r="C141" s="94">
        <f>CO2eq!AE83</f>
        <v>0</v>
      </c>
      <c r="D141" s="94">
        <f t="shared" si="6"/>
        <v>0</v>
      </c>
      <c r="F141" s="140">
        <f t="shared" si="7"/>
        <v>0</v>
      </c>
      <c r="G141" s="141">
        <f t="shared" si="8"/>
        <v>1.0000000000000004</v>
      </c>
    </row>
    <row r="142" spans="1:7" x14ac:dyDescent="0.25">
      <c r="A142" s="143" t="str">
        <f>CO2eq!A85</f>
        <v>1.B.2.a.iii.1.</v>
      </c>
      <c r="B142" s="143" t="str">
        <f>CO2eq!B85</f>
        <v>Exploración</v>
      </c>
      <c r="C142" s="94">
        <f>CO2eq!AE85</f>
        <v>0</v>
      </c>
      <c r="D142" s="94">
        <f t="shared" si="6"/>
        <v>0</v>
      </c>
      <c r="F142" s="140">
        <f t="shared" si="7"/>
        <v>0</v>
      </c>
      <c r="G142" s="141">
        <f t="shared" si="8"/>
        <v>1.0000000000000004</v>
      </c>
    </row>
    <row r="143" spans="1:7" x14ac:dyDescent="0.25">
      <c r="A143" s="143" t="str">
        <f>CO2eq!A86</f>
        <v>1.B.2.a.iii.2.</v>
      </c>
      <c r="B143" s="143" t="str">
        <f>CO2eq!B86</f>
        <v>Producción y refinación</v>
      </c>
      <c r="C143" s="94">
        <f>CO2eq!AE86</f>
        <v>0</v>
      </c>
      <c r="D143" s="94">
        <f t="shared" si="6"/>
        <v>0</v>
      </c>
      <c r="F143" s="140">
        <f t="shared" si="7"/>
        <v>0</v>
      </c>
      <c r="G143" s="141">
        <f t="shared" si="8"/>
        <v>1.0000000000000004</v>
      </c>
    </row>
    <row r="144" spans="1:7" x14ac:dyDescent="0.25">
      <c r="A144" s="143" t="str">
        <f>CO2eq!A87</f>
        <v>1.B.2.a.iii.3.</v>
      </c>
      <c r="B144" s="143" t="str">
        <f>CO2eq!B87</f>
        <v>Transporte</v>
      </c>
      <c r="C144" s="94">
        <f>CO2eq!AE87</f>
        <v>0</v>
      </c>
      <c r="D144" s="94">
        <f t="shared" si="6"/>
        <v>0</v>
      </c>
      <c r="F144" s="140">
        <f t="shared" si="7"/>
        <v>0</v>
      </c>
      <c r="G144" s="141">
        <f t="shared" si="8"/>
        <v>1.0000000000000004</v>
      </c>
    </row>
    <row r="145" spans="1:7" x14ac:dyDescent="0.25">
      <c r="A145" s="143" t="str">
        <f>CO2eq!A88</f>
        <v>1.B.2.a.iii.4.</v>
      </c>
      <c r="B145" s="143" t="str">
        <f>CO2eq!B88</f>
        <v>Refinación</v>
      </c>
      <c r="C145" s="94">
        <f>CO2eq!AE88</f>
        <v>0</v>
      </c>
      <c r="D145" s="94">
        <f t="shared" si="6"/>
        <v>0</v>
      </c>
      <c r="F145" s="140">
        <f t="shared" si="7"/>
        <v>0</v>
      </c>
      <c r="G145" s="141">
        <f t="shared" si="8"/>
        <v>1.0000000000000004</v>
      </c>
    </row>
    <row r="146" spans="1:7" x14ac:dyDescent="0.25">
      <c r="A146" s="143" t="str">
        <f>CO2eq!A89</f>
        <v>1.B.2.a.iii.5.</v>
      </c>
      <c r="B146" s="143" t="str">
        <f>CO2eq!B89</f>
        <v>Distribución de productos de petróleo</v>
      </c>
      <c r="C146" s="94">
        <f>CO2eq!AE89</f>
        <v>0</v>
      </c>
      <c r="D146" s="94">
        <f t="shared" si="6"/>
        <v>0</v>
      </c>
      <c r="F146" s="140">
        <f t="shared" si="7"/>
        <v>0</v>
      </c>
      <c r="G146" s="141">
        <f t="shared" si="8"/>
        <v>1.0000000000000004</v>
      </c>
    </row>
    <row r="147" spans="1:7" x14ac:dyDescent="0.25">
      <c r="A147" s="143" t="str">
        <f>CO2eq!A90</f>
        <v>1.B.2.a.iii.6.</v>
      </c>
      <c r="B147" s="143" t="str">
        <f>CO2eq!B90</f>
        <v>Otros</v>
      </c>
      <c r="C147" s="94">
        <f>CO2eq!AE90</f>
        <v>0</v>
      </c>
      <c r="D147" s="94">
        <f t="shared" si="6"/>
        <v>0</v>
      </c>
      <c r="F147" s="140">
        <f t="shared" si="7"/>
        <v>0</v>
      </c>
      <c r="G147" s="141">
        <f t="shared" si="8"/>
        <v>1.0000000000000004</v>
      </c>
    </row>
    <row r="148" spans="1:7" x14ac:dyDescent="0.25">
      <c r="A148" s="143" t="str">
        <f>CO2eq!A92</f>
        <v>1.B.2.b.i.</v>
      </c>
      <c r="B148" s="143" t="str">
        <f>CO2eq!B92</f>
        <v>Venteo</v>
      </c>
      <c r="C148" s="94">
        <f>CO2eq!AE92</f>
        <v>0</v>
      </c>
      <c r="D148" s="94">
        <f t="shared" si="6"/>
        <v>0</v>
      </c>
      <c r="F148" s="140">
        <f t="shared" si="7"/>
        <v>0</v>
      </c>
      <c r="G148" s="141">
        <f t="shared" si="8"/>
        <v>1.0000000000000004</v>
      </c>
    </row>
    <row r="149" spans="1:7" x14ac:dyDescent="0.25">
      <c r="A149" s="143" t="str">
        <f>CO2eq!A93</f>
        <v>1.B.2.b.ii.</v>
      </c>
      <c r="B149" s="143" t="str">
        <f>CO2eq!B93</f>
        <v>Quema en antorcha</v>
      </c>
      <c r="C149" s="94">
        <f>CO2eq!AE93</f>
        <v>0</v>
      </c>
      <c r="D149" s="94">
        <f t="shared" si="6"/>
        <v>0</v>
      </c>
      <c r="F149" s="140">
        <f t="shared" si="7"/>
        <v>0</v>
      </c>
      <c r="G149" s="141">
        <f t="shared" si="8"/>
        <v>1.0000000000000004</v>
      </c>
    </row>
    <row r="150" spans="1:7" x14ac:dyDescent="0.25">
      <c r="A150" s="143" t="str">
        <f>CO2eq!A95</f>
        <v>1.B.2.b.iii.1.</v>
      </c>
      <c r="B150" s="143" t="str">
        <f>CO2eq!B95</f>
        <v>Exploración</v>
      </c>
      <c r="C150" s="94">
        <f>CO2eq!AE95</f>
        <v>0</v>
      </c>
      <c r="D150" s="94">
        <f t="shared" si="6"/>
        <v>0</v>
      </c>
      <c r="F150" s="140">
        <f t="shared" si="7"/>
        <v>0</v>
      </c>
      <c r="G150" s="141">
        <f t="shared" si="8"/>
        <v>1.0000000000000004</v>
      </c>
    </row>
    <row r="151" spans="1:7" x14ac:dyDescent="0.25">
      <c r="A151" s="143" t="str">
        <f>CO2eq!A96</f>
        <v>1.B.2.b.iii.2.</v>
      </c>
      <c r="B151" s="143" t="str">
        <f>CO2eq!B96</f>
        <v>Producción y refinación</v>
      </c>
      <c r="C151" s="94">
        <f>CO2eq!AE96</f>
        <v>0</v>
      </c>
      <c r="D151" s="94">
        <f t="shared" si="6"/>
        <v>0</v>
      </c>
      <c r="F151" s="140">
        <f t="shared" si="7"/>
        <v>0</v>
      </c>
      <c r="G151" s="141">
        <f t="shared" si="8"/>
        <v>1.0000000000000004</v>
      </c>
    </row>
    <row r="152" spans="1:7" x14ac:dyDescent="0.25">
      <c r="A152" s="143" t="str">
        <f>CO2eq!A97</f>
        <v>1.B.2.b.iii.3.</v>
      </c>
      <c r="B152" s="143" t="str">
        <f>CO2eq!B97</f>
        <v>Procesamiento</v>
      </c>
      <c r="C152" s="94">
        <f>CO2eq!AE97</f>
        <v>0</v>
      </c>
      <c r="D152" s="94">
        <f t="shared" si="6"/>
        <v>0</v>
      </c>
      <c r="F152" s="140">
        <f t="shared" si="7"/>
        <v>0</v>
      </c>
      <c r="G152" s="141">
        <f t="shared" si="8"/>
        <v>1.0000000000000004</v>
      </c>
    </row>
    <row r="153" spans="1:7" x14ac:dyDescent="0.25">
      <c r="A153" s="143" t="str">
        <f>CO2eq!A98</f>
        <v>1.B.2.b.iii.4.</v>
      </c>
      <c r="B153" s="143" t="str">
        <f>CO2eq!B98</f>
        <v>Transmisión y almacenamiento</v>
      </c>
      <c r="C153" s="94">
        <f>CO2eq!AE98</f>
        <v>0</v>
      </c>
      <c r="D153" s="94">
        <f t="shared" si="6"/>
        <v>0</v>
      </c>
      <c r="F153" s="140">
        <f t="shared" si="7"/>
        <v>0</v>
      </c>
      <c r="G153" s="141">
        <f t="shared" si="8"/>
        <v>1.0000000000000004</v>
      </c>
    </row>
    <row r="154" spans="1:7" x14ac:dyDescent="0.25">
      <c r="A154" s="143" t="str">
        <f>CO2eq!A100</f>
        <v>1.B.2.b.iii.6.</v>
      </c>
      <c r="B154" s="143" t="str">
        <f>CO2eq!B100</f>
        <v>Otros</v>
      </c>
      <c r="C154" s="94">
        <f>CO2eq!AE100</f>
        <v>0</v>
      </c>
      <c r="D154" s="94">
        <f t="shared" si="6"/>
        <v>0</v>
      </c>
      <c r="F154" s="140">
        <f t="shared" si="7"/>
        <v>0</v>
      </c>
      <c r="G154" s="141">
        <f t="shared" si="8"/>
        <v>1.0000000000000004</v>
      </c>
    </row>
    <row r="155" spans="1:7" x14ac:dyDescent="0.25">
      <c r="A155" s="143" t="str">
        <f>CO2eq!A101</f>
        <v>1.B.3.</v>
      </c>
      <c r="B155" s="143" t="str">
        <f>CO2eq!B101</f>
        <v>Otras emisiones provenientes de la producción de energía</v>
      </c>
      <c r="C155" s="94">
        <f>CO2eq!AE101</f>
        <v>0</v>
      </c>
      <c r="D155" s="94">
        <f t="shared" si="6"/>
        <v>0</v>
      </c>
      <c r="F155" s="140">
        <f t="shared" si="7"/>
        <v>0</v>
      </c>
      <c r="G155" s="141">
        <f t="shared" si="8"/>
        <v>1.0000000000000004</v>
      </c>
    </row>
    <row r="156" spans="1:7" x14ac:dyDescent="0.25">
      <c r="A156" s="143" t="str">
        <f>CO2eq!A104</f>
        <v>1.C.1.a.</v>
      </c>
      <c r="B156" s="143" t="str">
        <f>CO2eq!B104</f>
        <v>Gasoductos</v>
      </c>
      <c r="C156" s="94">
        <f>CO2eq!AE104</f>
        <v>0</v>
      </c>
      <c r="D156" s="94">
        <f t="shared" si="6"/>
        <v>0</v>
      </c>
      <c r="F156" s="140">
        <f t="shared" si="7"/>
        <v>0</v>
      </c>
      <c r="G156" s="141">
        <f t="shared" si="8"/>
        <v>1.0000000000000004</v>
      </c>
    </row>
    <row r="157" spans="1:7" x14ac:dyDescent="0.25">
      <c r="A157" s="143" t="str">
        <f>CO2eq!A105</f>
        <v>1.C.1.b.</v>
      </c>
      <c r="B157" s="143" t="str">
        <f>CO2eq!B105</f>
        <v>Embarcaciones</v>
      </c>
      <c r="C157" s="94">
        <f>CO2eq!AE105</f>
        <v>0</v>
      </c>
      <c r="D157" s="94">
        <f t="shared" si="6"/>
        <v>0</v>
      </c>
      <c r="F157" s="140">
        <f t="shared" si="7"/>
        <v>0</v>
      </c>
      <c r="G157" s="141">
        <f t="shared" si="8"/>
        <v>1.0000000000000004</v>
      </c>
    </row>
    <row r="158" spans="1:7" x14ac:dyDescent="0.25">
      <c r="A158" s="143" t="str">
        <f>CO2eq!A106</f>
        <v>1.C.1.c.</v>
      </c>
      <c r="B158" s="143" t="str">
        <f>CO2eq!B106</f>
        <v>Otros (sírvase especificar)</v>
      </c>
      <c r="C158" s="94">
        <f>CO2eq!AE106</f>
        <v>0</v>
      </c>
      <c r="D158" s="94">
        <f t="shared" si="6"/>
        <v>0</v>
      </c>
      <c r="F158" s="140">
        <f t="shared" si="7"/>
        <v>0</v>
      </c>
      <c r="G158" s="141">
        <f t="shared" si="8"/>
        <v>1.0000000000000004</v>
      </c>
    </row>
    <row r="159" spans="1:7" x14ac:dyDescent="0.25">
      <c r="A159" s="143" t="str">
        <f>CO2eq!A108</f>
        <v>1.C.2.a.</v>
      </c>
      <c r="B159" s="143" t="str">
        <f>CO2eq!B108</f>
        <v>Inyección</v>
      </c>
      <c r="C159" s="94">
        <f>CO2eq!AE108</f>
        <v>0</v>
      </c>
      <c r="D159" s="94">
        <f t="shared" si="6"/>
        <v>0</v>
      </c>
      <c r="F159" s="140">
        <f t="shared" si="7"/>
        <v>0</v>
      </c>
      <c r="G159" s="141">
        <f t="shared" si="8"/>
        <v>1.0000000000000004</v>
      </c>
    </row>
    <row r="160" spans="1:7" x14ac:dyDescent="0.25">
      <c r="A160" s="143" t="str">
        <f>CO2eq!A109</f>
        <v>1.C.2.b.</v>
      </c>
      <c r="B160" s="143" t="str">
        <f>CO2eq!B109</f>
        <v>Almacenamiento</v>
      </c>
      <c r="C160" s="94">
        <f>CO2eq!AE109</f>
        <v>0</v>
      </c>
      <c r="D160" s="94">
        <f t="shared" si="6"/>
        <v>0</v>
      </c>
      <c r="F160" s="140">
        <f t="shared" si="7"/>
        <v>0</v>
      </c>
      <c r="G160" s="141">
        <f t="shared" si="8"/>
        <v>1.0000000000000004</v>
      </c>
    </row>
    <row r="161" spans="1:7" x14ac:dyDescent="0.25">
      <c r="A161" s="143" t="str">
        <f>CO2eq!A110</f>
        <v>1.C.3.</v>
      </c>
      <c r="B161" s="143" t="str">
        <f>CO2eq!B110</f>
        <v>Otros</v>
      </c>
      <c r="C161" s="94">
        <f>CO2eq!AE110</f>
        <v>0</v>
      </c>
      <c r="D161" s="94">
        <f t="shared" si="6"/>
        <v>0</v>
      </c>
      <c r="F161" s="140">
        <f t="shared" si="7"/>
        <v>0</v>
      </c>
      <c r="G161" s="141">
        <f t="shared" si="8"/>
        <v>1.0000000000000004</v>
      </c>
    </row>
    <row r="162" spans="1:7" x14ac:dyDescent="0.25">
      <c r="A162" s="144" t="str">
        <f>CO2eq!A116</f>
        <v>2.A.4.</v>
      </c>
      <c r="B162" s="144" t="str">
        <f>CO2eq!B116</f>
        <v>Otros uso de carbonatos en los procesos</v>
      </c>
      <c r="C162" s="33">
        <f>CO2eq!AE116</f>
        <v>0</v>
      </c>
      <c r="D162" s="94">
        <f t="shared" si="6"/>
        <v>0</v>
      </c>
      <c r="F162" s="140">
        <f t="shared" si="7"/>
        <v>0</v>
      </c>
      <c r="G162" s="141">
        <f t="shared" si="8"/>
        <v>1.0000000000000004</v>
      </c>
    </row>
    <row r="163" spans="1:7" x14ac:dyDescent="0.25">
      <c r="A163" s="143" t="str">
        <f>CO2eq!A123</f>
        <v>2.B.1.</v>
      </c>
      <c r="B163" s="143" t="str">
        <f>CO2eq!B123</f>
        <v>Producción de amoníaco</v>
      </c>
      <c r="C163" s="94">
        <f>CO2eq!AE123</f>
        <v>0</v>
      </c>
      <c r="D163" s="94">
        <f t="shared" si="6"/>
        <v>0</v>
      </c>
      <c r="F163" s="140">
        <f t="shared" si="7"/>
        <v>0</v>
      </c>
      <c r="G163" s="141">
        <f t="shared" si="8"/>
        <v>1.0000000000000004</v>
      </c>
    </row>
    <row r="164" spans="1:7" x14ac:dyDescent="0.25">
      <c r="A164" s="143" t="str">
        <f>CO2eq!A124</f>
        <v>2.B.2.</v>
      </c>
      <c r="B164" s="143" t="str">
        <f>CO2eq!B124</f>
        <v>Producción de ácido nítrico</v>
      </c>
      <c r="C164" s="94">
        <f>CO2eq!AE124</f>
        <v>0</v>
      </c>
      <c r="D164" s="94">
        <f t="shared" si="6"/>
        <v>0</v>
      </c>
      <c r="F164" s="140">
        <f t="shared" si="7"/>
        <v>0</v>
      </c>
      <c r="G164" s="141">
        <f t="shared" si="8"/>
        <v>1.0000000000000004</v>
      </c>
    </row>
    <row r="165" spans="1:7" x14ac:dyDescent="0.25">
      <c r="A165" s="143" t="str">
        <f>CO2eq!A125</f>
        <v>2.B.3.</v>
      </c>
      <c r="B165" s="143" t="str">
        <f>CO2eq!B125</f>
        <v>Producción de ácido adípico</v>
      </c>
      <c r="C165" s="94">
        <f>CO2eq!AE125</f>
        <v>0</v>
      </c>
      <c r="D165" s="94">
        <f t="shared" si="6"/>
        <v>0</v>
      </c>
      <c r="F165" s="140">
        <f t="shared" si="7"/>
        <v>0</v>
      </c>
      <c r="G165" s="141">
        <f t="shared" si="8"/>
        <v>1.0000000000000004</v>
      </c>
    </row>
    <row r="166" spans="1:7" x14ac:dyDescent="0.25">
      <c r="A166" s="143" t="str">
        <f>CO2eq!A126</f>
        <v>2.B.4.</v>
      </c>
      <c r="B166" s="143" t="str">
        <f>CO2eq!B126</f>
        <v>Producción de caprolactama, glioxil y ácido glioxílico</v>
      </c>
      <c r="C166" s="94">
        <f>CO2eq!AE126</f>
        <v>0</v>
      </c>
      <c r="D166" s="94">
        <f t="shared" si="6"/>
        <v>0</v>
      </c>
      <c r="F166" s="140">
        <f t="shared" si="7"/>
        <v>0</v>
      </c>
      <c r="G166" s="141">
        <f t="shared" si="8"/>
        <v>1.0000000000000004</v>
      </c>
    </row>
    <row r="167" spans="1:7" x14ac:dyDescent="0.25">
      <c r="A167" s="143" t="str">
        <f>CO2eq!A127</f>
        <v>2.B.5.</v>
      </c>
      <c r="B167" s="143" t="str">
        <f>CO2eq!B127</f>
        <v>Producción de carburo</v>
      </c>
      <c r="C167" s="94">
        <f>CO2eq!AE127</f>
        <v>0</v>
      </c>
      <c r="D167" s="94">
        <f t="shared" si="6"/>
        <v>0</v>
      </c>
      <c r="F167" s="140">
        <f t="shared" si="7"/>
        <v>0</v>
      </c>
      <c r="G167" s="141">
        <f t="shared" si="8"/>
        <v>1.0000000000000004</v>
      </c>
    </row>
    <row r="168" spans="1:7" x14ac:dyDescent="0.25">
      <c r="A168" s="143" t="str">
        <f>CO2eq!A128</f>
        <v>2.B.6.</v>
      </c>
      <c r="B168" s="143" t="str">
        <f>CO2eq!B128</f>
        <v>Producción de dióxido de titanio</v>
      </c>
      <c r="C168" s="94">
        <f>CO2eq!AE128</f>
        <v>0</v>
      </c>
      <c r="D168" s="94">
        <f t="shared" si="6"/>
        <v>0</v>
      </c>
      <c r="F168" s="140">
        <f t="shared" si="7"/>
        <v>0</v>
      </c>
      <c r="G168" s="141">
        <f t="shared" si="8"/>
        <v>1.0000000000000004</v>
      </c>
    </row>
    <row r="169" spans="1:7" x14ac:dyDescent="0.25">
      <c r="A169" s="143" t="str">
        <f>CO2eq!A129</f>
        <v>2.B.7.</v>
      </c>
      <c r="B169" s="143" t="str">
        <f>CO2eq!B129</f>
        <v>Producción de ceniza de sosa</v>
      </c>
      <c r="C169" s="94">
        <f>CO2eq!AE129</f>
        <v>0</v>
      </c>
      <c r="D169" s="94">
        <f t="shared" si="6"/>
        <v>0</v>
      </c>
      <c r="F169" s="140">
        <f t="shared" si="7"/>
        <v>0</v>
      </c>
      <c r="G169" s="141">
        <f t="shared" si="8"/>
        <v>1.0000000000000004</v>
      </c>
    </row>
    <row r="170" spans="1:7" x14ac:dyDescent="0.25">
      <c r="A170" s="143" t="str">
        <f>CO2eq!A131</f>
        <v>2.B.8.a.</v>
      </c>
      <c r="B170" s="143" t="str">
        <f>CO2eq!B131</f>
        <v>Metanol</v>
      </c>
      <c r="C170" s="94">
        <f>CO2eq!AE131</f>
        <v>0</v>
      </c>
      <c r="D170" s="94">
        <f t="shared" si="6"/>
        <v>0</v>
      </c>
      <c r="F170" s="140">
        <f t="shared" si="7"/>
        <v>0</v>
      </c>
      <c r="G170" s="141">
        <f t="shared" si="8"/>
        <v>1.0000000000000004</v>
      </c>
    </row>
    <row r="171" spans="1:7" x14ac:dyDescent="0.25">
      <c r="A171" s="143" t="str">
        <f>CO2eq!A132</f>
        <v>2.B.8.b.</v>
      </c>
      <c r="B171" s="143" t="str">
        <f>CO2eq!B132</f>
        <v>Etileno</v>
      </c>
      <c r="C171" s="94">
        <f>CO2eq!AE132</f>
        <v>0</v>
      </c>
      <c r="D171" s="94">
        <f t="shared" si="6"/>
        <v>0</v>
      </c>
      <c r="F171" s="140">
        <f t="shared" si="7"/>
        <v>0</v>
      </c>
      <c r="G171" s="141">
        <f t="shared" si="8"/>
        <v>1.0000000000000004</v>
      </c>
    </row>
    <row r="172" spans="1:7" x14ac:dyDescent="0.25">
      <c r="A172" s="143" t="str">
        <f>CO2eq!A133</f>
        <v>2.B.8.c.</v>
      </c>
      <c r="B172" s="143" t="str">
        <f>CO2eq!B133</f>
        <v>Dicloruro de etileno y monómero cloruro de vinilo</v>
      </c>
      <c r="C172" s="94">
        <f>CO2eq!AE133</f>
        <v>0</v>
      </c>
      <c r="D172" s="94">
        <f t="shared" si="6"/>
        <v>0</v>
      </c>
      <c r="F172" s="140">
        <f t="shared" si="7"/>
        <v>0</v>
      </c>
      <c r="G172" s="141">
        <f t="shared" si="8"/>
        <v>1.0000000000000004</v>
      </c>
    </row>
    <row r="173" spans="1:7" x14ac:dyDescent="0.25">
      <c r="A173" s="143" t="str">
        <f>CO2eq!A134</f>
        <v>2.B.8.d.</v>
      </c>
      <c r="B173" s="143" t="str">
        <f>CO2eq!B134</f>
        <v>Óxido de etileno</v>
      </c>
      <c r="C173" s="94">
        <f>CO2eq!AE134</f>
        <v>0</v>
      </c>
      <c r="D173" s="94">
        <f t="shared" si="6"/>
        <v>0</v>
      </c>
      <c r="F173" s="140">
        <f t="shared" si="7"/>
        <v>0</v>
      </c>
      <c r="G173" s="141">
        <f t="shared" si="8"/>
        <v>1.0000000000000004</v>
      </c>
    </row>
    <row r="174" spans="1:7" x14ac:dyDescent="0.25">
      <c r="A174" s="143" t="str">
        <f>CO2eq!A135</f>
        <v>2.B.8.e.</v>
      </c>
      <c r="B174" s="143" t="str">
        <f>CO2eq!B135</f>
        <v>Acrilonitrilo</v>
      </c>
      <c r="C174" s="94">
        <f>CO2eq!AE135</f>
        <v>0</v>
      </c>
      <c r="D174" s="94">
        <f t="shared" si="6"/>
        <v>0</v>
      </c>
      <c r="F174" s="140">
        <f t="shared" si="7"/>
        <v>0</v>
      </c>
      <c r="G174" s="141">
        <f t="shared" si="8"/>
        <v>1.0000000000000004</v>
      </c>
    </row>
    <row r="175" spans="1:7" x14ac:dyDescent="0.25">
      <c r="A175" s="143" t="str">
        <f>CO2eq!A136</f>
        <v>2.B.8.f.</v>
      </c>
      <c r="B175" s="143" t="str">
        <f>CO2eq!B136</f>
        <v>Negro de humo</v>
      </c>
      <c r="C175" s="94">
        <f>CO2eq!AE136</f>
        <v>0</v>
      </c>
      <c r="D175" s="94">
        <f t="shared" si="6"/>
        <v>0</v>
      </c>
      <c r="F175" s="140">
        <f t="shared" si="7"/>
        <v>0</v>
      </c>
      <c r="G175" s="141">
        <f t="shared" si="8"/>
        <v>1.0000000000000004</v>
      </c>
    </row>
    <row r="176" spans="1:7" x14ac:dyDescent="0.25">
      <c r="A176" s="143" t="str">
        <f>CO2eq!A138</f>
        <v>2.B.9.a.</v>
      </c>
      <c r="B176" s="143" t="str">
        <f>CO2eq!B138</f>
        <v>Emisiones de productos derivados</v>
      </c>
      <c r="C176" s="94">
        <f>CO2eq!AE138</f>
        <v>0</v>
      </c>
      <c r="D176" s="94">
        <f t="shared" si="6"/>
        <v>0</v>
      </c>
      <c r="F176" s="140">
        <f t="shared" si="7"/>
        <v>0</v>
      </c>
      <c r="G176" s="141">
        <f t="shared" si="8"/>
        <v>1.0000000000000004</v>
      </c>
    </row>
    <row r="177" spans="1:7" x14ac:dyDescent="0.25">
      <c r="A177" s="143" t="str">
        <f>CO2eq!A139</f>
        <v>2.B.9.b.</v>
      </c>
      <c r="B177" s="143" t="str">
        <f>CO2eq!B139</f>
        <v>Emisiones fugitivas</v>
      </c>
      <c r="C177" s="94">
        <f>CO2eq!AE139</f>
        <v>0</v>
      </c>
      <c r="D177" s="94">
        <f t="shared" si="6"/>
        <v>0</v>
      </c>
      <c r="F177" s="140">
        <f t="shared" si="7"/>
        <v>0</v>
      </c>
      <c r="G177" s="141">
        <f t="shared" si="8"/>
        <v>1.0000000000000004</v>
      </c>
    </row>
    <row r="178" spans="1:7" x14ac:dyDescent="0.25">
      <c r="A178" s="143" t="str">
        <f>CO2eq!A140</f>
        <v>2.B.10.</v>
      </c>
      <c r="B178" s="143" t="str">
        <f>CO2eq!B140</f>
        <v>Otros (especificar)</v>
      </c>
      <c r="C178" s="94">
        <f>CO2eq!AE140</f>
        <v>0</v>
      </c>
      <c r="D178" s="94">
        <f t="shared" si="6"/>
        <v>0</v>
      </c>
      <c r="F178" s="140">
        <f t="shared" si="7"/>
        <v>0</v>
      </c>
      <c r="G178" s="141">
        <f t="shared" si="8"/>
        <v>1.0000000000000004</v>
      </c>
    </row>
    <row r="179" spans="1:7" x14ac:dyDescent="0.25">
      <c r="A179" s="143" t="str">
        <f>CO2eq!A143</f>
        <v>2.C.2.</v>
      </c>
      <c r="B179" s="143" t="str">
        <f>CO2eq!B143</f>
        <v>Producción de ferroaleaciones</v>
      </c>
      <c r="C179" s="94">
        <f>CO2eq!AE143</f>
        <v>0</v>
      </c>
      <c r="D179" s="94">
        <f t="shared" si="6"/>
        <v>0</v>
      </c>
      <c r="F179" s="140">
        <f t="shared" si="7"/>
        <v>0</v>
      </c>
      <c r="G179" s="141">
        <f t="shared" si="8"/>
        <v>1.0000000000000004</v>
      </c>
    </row>
    <row r="180" spans="1:7" x14ac:dyDescent="0.25">
      <c r="A180" s="143" t="str">
        <f>CO2eq!A144</f>
        <v>2.C.3.</v>
      </c>
      <c r="B180" s="143" t="str">
        <f>CO2eq!B144</f>
        <v>Producción de aluminio</v>
      </c>
      <c r="C180" s="94">
        <f>CO2eq!AE144</f>
        <v>0</v>
      </c>
      <c r="D180" s="94">
        <f t="shared" si="6"/>
        <v>0</v>
      </c>
      <c r="F180" s="140">
        <f t="shared" si="7"/>
        <v>0</v>
      </c>
      <c r="G180" s="141">
        <f t="shared" si="8"/>
        <v>1.0000000000000004</v>
      </c>
    </row>
    <row r="181" spans="1:7" x14ac:dyDescent="0.25">
      <c r="A181" s="143" t="str">
        <f>CO2eq!A145</f>
        <v>2.C.4.</v>
      </c>
      <c r="B181" s="143" t="str">
        <f>CO2eq!B145</f>
        <v>Producción de magnesio</v>
      </c>
      <c r="C181" s="94">
        <f>CO2eq!AE145</f>
        <v>0</v>
      </c>
      <c r="D181" s="94">
        <f t="shared" si="6"/>
        <v>0</v>
      </c>
      <c r="F181" s="140">
        <f t="shared" si="7"/>
        <v>0</v>
      </c>
      <c r="G181" s="141">
        <f t="shared" si="8"/>
        <v>1.0000000000000004</v>
      </c>
    </row>
    <row r="182" spans="1:7" x14ac:dyDescent="0.25">
      <c r="A182" s="143" t="str">
        <f>CO2eq!A146</f>
        <v>2.C.5.</v>
      </c>
      <c r="B182" s="143" t="str">
        <f>CO2eq!B146</f>
        <v>Producción de plomo</v>
      </c>
      <c r="C182" s="94">
        <f>CO2eq!AE146</f>
        <v>0</v>
      </c>
      <c r="D182" s="94">
        <f t="shared" si="6"/>
        <v>0</v>
      </c>
      <c r="F182" s="140">
        <f t="shared" si="7"/>
        <v>0</v>
      </c>
      <c r="G182" s="141">
        <f t="shared" si="8"/>
        <v>1.0000000000000004</v>
      </c>
    </row>
    <row r="183" spans="1:7" x14ac:dyDescent="0.25">
      <c r="A183" s="143" t="str">
        <f>CO2eq!A147</f>
        <v>2.C.6.</v>
      </c>
      <c r="B183" s="143" t="str">
        <f>CO2eq!B147</f>
        <v>Producción de cinc</v>
      </c>
      <c r="C183" s="94">
        <f>CO2eq!AE147</f>
        <v>0</v>
      </c>
      <c r="D183" s="94">
        <f t="shared" si="6"/>
        <v>0</v>
      </c>
      <c r="F183" s="140">
        <f t="shared" si="7"/>
        <v>0</v>
      </c>
      <c r="G183" s="141">
        <f t="shared" si="8"/>
        <v>1.0000000000000004</v>
      </c>
    </row>
    <row r="184" spans="1:7" x14ac:dyDescent="0.25">
      <c r="A184" s="143" t="str">
        <f>CO2eq!A148</f>
        <v>2.C.7.</v>
      </c>
      <c r="B184" s="143" t="str">
        <f>CO2eq!B148</f>
        <v>Otros (especificar)</v>
      </c>
      <c r="C184" s="94">
        <f>CO2eq!AE148</f>
        <v>0</v>
      </c>
      <c r="D184" s="94">
        <f t="shared" si="6"/>
        <v>0</v>
      </c>
      <c r="F184" s="140">
        <f t="shared" si="7"/>
        <v>0</v>
      </c>
      <c r="G184" s="141">
        <f t="shared" si="8"/>
        <v>1.0000000000000004</v>
      </c>
    </row>
    <row r="185" spans="1:7" x14ac:dyDescent="0.25">
      <c r="A185" s="143" t="str">
        <f>CO2eq!A152</f>
        <v>2.D.3.</v>
      </c>
      <c r="B185" s="143" t="str">
        <f>CO2eq!B152</f>
        <v>Uso de solventes</v>
      </c>
      <c r="C185" s="94">
        <f>CO2eq!AE152</f>
        <v>0</v>
      </c>
      <c r="D185" s="94">
        <f t="shared" si="6"/>
        <v>0</v>
      </c>
      <c r="F185" s="140">
        <f t="shared" si="7"/>
        <v>0</v>
      </c>
      <c r="G185" s="141">
        <f t="shared" si="8"/>
        <v>1.0000000000000004</v>
      </c>
    </row>
    <row r="186" spans="1:7" x14ac:dyDescent="0.25">
      <c r="A186" s="143" t="str">
        <f>CO2eq!A153</f>
        <v>2.D.4.</v>
      </c>
      <c r="B186" s="143" t="str">
        <f>CO2eq!B153</f>
        <v>Otros (especificar)</v>
      </c>
      <c r="C186" s="94">
        <f>CO2eq!AE153</f>
        <v>0</v>
      </c>
      <c r="D186" s="94">
        <f t="shared" si="6"/>
        <v>0</v>
      </c>
      <c r="F186" s="140">
        <f t="shared" si="7"/>
        <v>0</v>
      </c>
      <c r="G186" s="141">
        <f t="shared" si="8"/>
        <v>1.0000000000000004</v>
      </c>
    </row>
    <row r="187" spans="1:7" x14ac:dyDescent="0.25">
      <c r="A187" s="143" t="str">
        <f>CO2eq!A155</f>
        <v>2.E.1.</v>
      </c>
      <c r="B187" s="143" t="str">
        <f>CO2eq!B155</f>
        <v>Circuitos integrados o semiconductores</v>
      </c>
      <c r="C187" s="94">
        <f>CO2eq!AE155</f>
        <v>0</v>
      </c>
      <c r="D187" s="94">
        <f t="shared" si="6"/>
        <v>0</v>
      </c>
      <c r="F187" s="140">
        <f t="shared" si="7"/>
        <v>0</v>
      </c>
      <c r="G187" s="141">
        <f t="shared" si="8"/>
        <v>1.0000000000000004</v>
      </c>
    </row>
    <row r="188" spans="1:7" x14ac:dyDescent="0.25">
      <c r="A188" s="143" t="str">
        <f>CO2eq!A156</f>
        <v>2.E.2.</v>
      </c>
      <c r="B188" s="143" t="str">
        <f>CO2eq!B156</f>
        <v>Pantalla plana tipo TFT</v>
      </c>
      <c r="C188" s="94">
        <f>CO2eq!AE156</f>
        <v>0</v>
      </c>
      <c r="D188" s="94">
        <f t="shared" si="6"/>
        <v>0</v>
      </c>
      <c r="F188" s="140">
        <f t="shared" si="7"/>
        <v>0</v>
      </c>
      <c r="G188" s="141">
        <f t="shared" si="8"/>
        <v>1.0000000000000004</v>
      </c>
    </row>
    <row r="189" spans="1:7" x14ac:dyDescent="0.25">
      <c r="A189" s="143" t="str">
        <f>CO2eq!A157</f>
        <v>2.E.3.</v>
      </c>
      <c r="B189" s="143" t="str">
        <f>CO2eq!B157</f>
        <v>Células fotovoltaicas</v>
      </c>
      <c r="C189" s="94">
        <f>CO2eq!AE157</f>
        <v>0</v>
      </c>
      <c r="D189" s="94">
        <f t="shared" si="6"/>
        <v>0</v>
      </c>
      <c r="F189" s="140">
        <f t="shared" si="7"/>
        <v>0</v>
      </c>
      <c r="G189" s="141">
        <f t="shared" si="8"/>
        <v>1.0000000000000004</v>
      </c>
    </row>
    <row r="190" spans="1:7" x14ac:dyDescent="0.25">
      <c r="A190" s="143" t="str">
        <f>CO2eq!A158</f>
        <v>2.E.4.</v>
      </c>
      <c r="B190" s="143" t="str">
        <f>CO2eq!B158</f>
        <v>Fluidos de transferencia térmica</v>
      </c>
      <c r="C190" s="94">
        <f>CO2eq!AE158</f>
        <v>0</v>
      </c>
      <c r="D190" s="94">
        <f t="shared" si="6"/>
        <v>0</v>
      </c>
      <c r="F190" s="140">
        <f t="shared" si="7"/>
        <v>0</v>
      </c>
      <c r="G190" s="141">
        <f t="shared" si="8"/>
        <v>1.0000000000000004</v>
      </c>
    </row>
    <row r="191" spans="1:7" x14ac:dyDescent="0.25">
      <c r="A191" s="143" t="str">
        <f>CO2eq!A159</f>
        <v>2.E.5.</v>
      </c>
      <c r="B191" s="143" t="str">
        <f>CO2eq!B159</f>
        <v>Otros (especificar)</v>
      </c>
      <c r="C191" s="94">
        <f>CO2eq!AE159</f>
        <v>0</v>
      </c>
      <c r="D191" s="94">
        <f t="shared" si="6"/>
        <v>0</v>
      </c>
      <c r="F191" s="140">
        <f t="shared" si="7"/>
        <v>0</v>
      </c>
      <c r="G191" s="141">
        <f t="shared" si="8"/>
        <v>1.0000000000000004</v>
      </c>
    </row>
    <row r="192" spans="1:7" x14ac:dyDescent="0.25">
      <c r="A192" s="143" t="str">
        <f>CO2eq!A172</f>
        <v>2.F.6.</v>
      </c>
      <c r="B192" s="143" t="str">
        <f>CO2eq!B172</f>
        <v>Otras aplicaciones (especificar)</v>
      </c>
      <c r="C192" s="94">
        <f>CO2eq!AE172</f>
        <v>0</v>
      </c>
      <c r="D192" s="94">
        <f t="shared" si="6"/>
        <v>0</v>
      </c>
      <c r="F192" s="140">
        <f t="shared" si="7"/>
        <v>0</v>
      </c>
      <c r="G192" s="141">
        <f t="shared" si="8"/>
        <v>1.0000000000000004</v>
      </c>
    </row>
    <row r="193" spans="1:7" x14ac:dyDescent="0.25">
      <c r="A193" s="143" t="str">
        <f>CO2eq!A179</f>
        <v>2.G.2.a.</v>
      </c>
      <c r="B193" s="143" t="str">
        <f>CO2eq!B179</f>
        <v>Aplicaciones militares</v>
      </c>
      <c r="C193" s="94">
        <f>CO2eq!AE179</f>
        <v>0</v>
      </c>
      <c r="D193" s="94">
        <f t="shared" si="6"/>
        <v>0</v>
      </c>
      <c r="F193" s="140">
        <f t="shared" si="7"/>
        <v>0</v>
      </c>
      <c r="G193" s="141">
        <f t="shared" si="8"/>
        <v>1.0000000000000004</v>
      </c>
    </row>
    <row r="194" spans="1:7" x14ac:dyDescent="0.25">
      <c r="A194" s="143" t="str">
        <f>CO2eq!A180</f>
        <v>2.G.2.b.</v>
      </c>
      <c r="B194" s="143" t="str">
        <f>CO2eq!B180</f>
        <v>Aceleradores</v>
      </c>
      <c r="C194" s="94">
        <f>CO2eq!AE180</f>
        <v>0</v>
      </c>
      <c r="D194" s="94">
        <f t="shared" ref="D194:D238" si="9">ABS(C194)</f>
        <v>0</v>
      </c>
      <c r="F194" s="140">
        <f t="shared" si="7"/>
        <v>0</v>
      </c>
      <c r="G194" s="141">
        <f t="shared" si="8"/>
        <v>1.0000000000000004</v>
      </c>
    </row>
    <row r="195" spans="1:7" x14ac:dyDescent="0.25">
      <c r="A195" s="143" t="str">
        <f>CO2eq!A181</f>
        <v>2.G.2.c.</v>
      </c>
      <c r="B195" s="143" t="str">
        <f>CO2eq!B181</f>
        <v>Otros (especificar)</v>
      </c>
      <c r="C195" s="94">
        <f>CO2eq!AE181</f>
        <v>0</v>
      </c>
      <c r="D195" s="94">
        <f t="shared" si="9"/>
        <v>0</v>
      </c>
      <c r="F195" s="140">
        <f t="shared" si="7"/>
        <v>0</v>
      </c>
      <c r="G195" s="141">
        <f t="shared" si="8"/>
        <v>1.0000000000000004</v>
      </c>
    </row>
    <row r="196" spans="1:7" x14ac:dyDescent="0.25">
      <c r="A196" s="143" t="str">
        <f>CO2eq!A184</f>
        <v>2.G.3.b.</v>
      </c>
      <c r="B196" s="143" t="str">
        <f>CO2eq!B184</f>
        <v>Propulsor para productos presurizados y aerosoles</v>
      </c>
      <c r="C196" s="94">
        <f>CO2eq!AE184</f>
        <v>0</v>
      </c>
      <c r="D196" s="94">
        <f t="shared" si="9"/>
        <v>0</v>
      </c>
      <c r="F196" s="140">
        <f t="shared" ref="F196:F254" si="10">C196/D$1</f>
        <v>0</v>
      </c>
      <c r="G196" s="141">
        <f t="shared" si="8"/>
        <v>1.0000000000000004</v>
      </c>
    </row>
    <row r="197" spans="1:7" x14ac:dyDescent="0.25">
      <c r="A197" s="143" t="str">
        <f>CO2eq!A185</f>
        <v>2.G.3.c.</v>
      </c>
      <c r="B197" s="143" t="str">
        <f>CO2eq!B185</f>
        <v>Otros (especificar)</v>
      </c>
      <c r="C197" s="94">
        <f>CO2eq!AE185</f>
        <v>0</v>
      </c>
      <c r="D197" s="94">
        <f t="shared" si="9"/>
        <v>0</v>
      </c>
      <c r="F197" s="140">
        <f t="shared" si="10"/>
        <v>0</v>
      </c>
      <c r="G197" s="141">
        <f t="shared" ref="G197:G254" si="11">G196+ABS(F197)</f>
        <v>1.0000000000000004</v>
      </c>
    </row>
    <row r="198" spans="1:7" x14ac:dyDescent="0.25">
      <c r="A198" s="143" t="str">
        <f>CO2eq!A186</f>
        <v>2.G.4.</v>
      </c>
      <c r="B198" s="143" t="str">
        <f>CO2eq!B186</f>
        <v>Otros (especificar)</v>
      </c>
      <c r="C198" s="94">
        <f>CO2eq!AE186</f>
        <v>0</v>
      </c>
      <c r="D198" s="94">
        <f t="shared" si="9"/>
        <v>0</v>
      </c>
      <c r="F198" s="140">
        <f t="shared" si="10"/>
        <v>0</v>
      </c>
      <c r="G198" s="141">
        <f t="shared" si="11"/>
        <v>1.0000000000000004</v>
      </c>
    </row>
    <row r="199" spans="1:7" x14ac:dyDescent="0.25">
      <c r="A199" s="143" t="str">
        <f>CO2eq!A188</f>
        <v>2.H.1.</v>
      </c>
      <c r="B199" s="143" t="str">
        <f>CO2eq!B188</f>
        <v>Industria de la pulpa y el papel</v>
      </c>
      <c r="C199" s="94">
        <f>CO2eq!AE188</f>
        <v>0</v>
      </c>
      <c r="D199" s="94">
        <f t="shared" si="9"/>
        <v>0</v>
      </c>
      <c r="F199" s="140">
        <f t="shared" si="10"/>
        <v>0</v>
      </c>
      <c r="G199" s="141">
        <f t="shared" si="11"/>
        <v>1.0000000000000004</v>
      </c>
    </row>
    <row r="200" spans="1:7" x14ac:dyDescent="0.25">
      <c r="A200" s="143" t="str">
        <f>CO2eq!A189</f>
        <v>2.H.2.</v>
      </c>
      <c r="B200" s="143" t="str">
        <f>CO2eq!B189</f>
        <v>Industria de la alimentación y las bebidas</v>
      </c>
      <c r="C200" s="94">
        <f>CO2eq!AE189</f>
        <v>0</v>
      </c>
      <c r="D200" s="94">
        <f t="shared" si="9"/>
        <v>0</v>
      </c>
      <c r="F200" s="140">
        <f t="shared" si="10"/>
        <v>0</v>
      </c>
      <c r="G200" s="141">
        <f t="shared" si="11"/>
        <v>1.0000000000000004</v>
      </c>
    </row>
    <row r="201" spans="1:7" x14ac:dyDescent="0.25">
      <c r="A201" s="143" t="str">
        <f>CO2eq!A190</f>
        <v>2.H.3.</v>
      </c>
      <c r="B201" s="143" t="str">
        <f>CO2eq!B190</f>
        <v>Otros (especificar)</v>
      </c>
      <c r="C201" s="94">
        <f>CO2eq!AE190</f>
        <v>0</v>
      </c>
      <c r="D201" s="94">
        <f t="shared" si="9"/>
        <v>0</v>
      </c>
      <c r="F201" s="140">
        <f t="shared" si="10"/>
        <v>0</v>
      </c>
      <c r="G201" s="141">
        <f t="shared" si="11"/>
        <v>1.0000000000000004</v>
      </c>
    </row>
    <row r="202" spans="1:7" x14ac:dyDescent="0.25">
      <c r="A202" s="143" t="str">
        <f>CO2eq!A207</f>
        <v>3.A.4.a.</v>
      </c>
      <c r="B202" s="143" t="str">
        <f>CO2eq!B207</f>
        <v>Búfalos</v>
      </c>
      <c r="C202" s="94">
        <f>CO2eq!AE207</f>
        <v>0</v>
      </c>
      <c r="D202" s="94">
        <f t="shared" si="9"/>
        <v>0</v>
      </c>
      <c r="F202" s="140">
        <f t="shared" si="10"/>
        <v>0</v>
      </c>
      <c r="G202" s="141">
        <f t="shared" si="11"/>
        <v>1.0000000000000004</v>
      </c>
    </row>
    <row r="203" spans="1:7" x14ac:dyDescent="0.25">
      <c r="A203" s="143" t="str">
        <f>CO2eq!A211</f>
        <v>3.A.4.e.</v>
      </c>
      <c r="B203" s="143" t="str">
        <f>CO2eq!B211</f>
        <v>Aves de corral</v>
      </c>
      <c r="C203" s="94">
        <f>CO2eq!AE211</f>
        <v>0</v>
      </c>
      <c r="D203" s="94">
        <f t="shared" si="9"/>
        <v>0</v>
      </c>
      <c r="F203" s="140">
        <f t="shared" si="10"/>
        <v>0</v>
      </c>
      <c r="G203" s="141">
        <f t="shared" si="11"/>
        <v>1.0000000000000004</v>
      </c>
    </row>
    <row r="204" spans="1:7" x14ac:dyDescent="0.25">
      <c r="A204" s="143" t="str">
        <f>CO2eq!A231</f>
        <v>3.B.4.a.</v>
      </c>
      <c r="B204" s="143" t="str">
        <f>CO2eq!B231</f>
        <v>Búfalos</v>
      </c>
      <c r="C204" s="94">
        <f>CO2eq!AE231</f>
        <v>0</v>
      </c>
      <c r="D204" s="94">
        <f t="shared" si="9"/>
        <v>0</v>
      </c>
      <c r="F204" s="140">
        <f t="shared" si="10"/>
        <v>0</v>
      </c>
      <c r="G204" s="141">
        <f t="shared" si="11"/>
        <v>1.0000000000000004</v>
      </c>
    </row>
    <row r="205" spans="1:7" x14ac:dyDescent="0.25">
      <c r="A205" s="143" t="str">
        <f>CO2eq!A242</f>
        <v>3.B.5.b.</v>
      </c>
      <c r="B205" s="143" t="str">
        <f>CO2eq!B242</f>
        <v>Ovinos</v>
      </c>
      <c r="C205" s="94">
        <f>CO2eq!AE242</f>
        <v>0</v>
      </c>
      <c r="D205" s="94">
        <f t="shared" si="9"/>
        <v>0</v>
      </c>
      <c r="F205" s="140">
        <f t="shared" si="10"/>
        <v>0</v>
      </c>
      <c r="G205" s="141">
        <f t="shared" si="11"/>
        <v>1.0000000000000004</v>
      </c>
    </row>
    <row r="206" spans="1:7" x14ac:dyDescent="0.25">
      <c r="A206" s="143" t="str">
        <f>CO2eq!A245</f>
        <v>3.B.5.d.i.</v>
      </c>
      <c r="B206" s="143" t="str">
        <f>CO2eq!B245</f>
        <v>Búfalos</v>
      </c>
      <c r="C206" s="94">
        <f>CO2eq!AE245</f>
        <v>0</v>
      </c>
      <c r="D206" s="94">
        <f t="shared" si="9"/>
        <v>0</v>
      </c>
      <c r="F206" s="140">
        <f t="shared" si="10"/>
        <v>0</v>
      </c>
      <c r="G206" s="141">
        <f t="shared" si="11"/>
        <v>1.0000000000000004</v>
      </c>
    </row>
    <row r="207" spans="1:7" x14ac:dyDescent="0.25">
      <c r="A207" s="143" t="str">
        <f>CO2eq!A246</f>
        <v>3.B.5.d.ii.</v>
      </c>
      <c r="B207" s="143" t="str">
        <f>CO2eq!B246</f>
        <v>Caprinos</v>
      </c>
      <c r="C207" s="94">
        <f>CO2eq!AE246</f>
        <v>0</v>
      </c>
      <c r="D207" s="94">
        <f t="shared" si="9"/>
        <v>0</v>
      </c>
      <c r="F207" s="140">
        <f t="shared" si="10"/>
        <v>0</v>
      </c>
      <c r="G207" s="141">
        <f t="shared" si="11"/>
        <v>1.0000000000000004</v>
      </c>
    </row>
    <row r="208" spans="1:7" x14ac:dyDescent="0.25">
      <c r="A208" s="143" t="str">
        <f>CO2eq!A247</f>
        <v>3.B.5.d.iii.</v>
      </c>
      <c r="B208" s="143" t="str">
        <f>CO2eq!B247</f>
        <v>Equinos</v>
      </c>
      <c r="C208" s="94">
        <f>CO2eq!AE247</f>
        <v>0</v>
      </c>
      <c r="D208" s="94">
        <f t="shared" si="9"/>
        <v>0</v>
      </c>
      <c r="F208" s="140">
        <f t="shared" si="10"/>
        <v>0</v>
      </c>
      <c r="G208" s="141">
        <f t="shared" si="11"/>
        <v>1.0000000000000004</v>
      </c>
    </row>
    <row r="209" spans="1:7" x14ac:dyDescent="0.25">
      <c r="A209" s="143" t="str">
        <f>CO2eq!A248</f>
        <v>3.B.5.d.iv.</v>
      </c>
      <c r="B209" s="143" t="str">
        <f>CO2eq!B248</f>
        <v>Mulas y asnos</v>
      </c>
      <c r="C209" s="94">
        <f>CO2eq!AE248</f>
        <v>0</v>
      </c>
      <c r="D209" s="94">
        <f t="shared" si="9"/>
        <v>0</v>
      </c>
      <c r="F209" s="140">
        <f t="shared" si="10"/>
        <v>0</v>
      </c>
      <c r="G209" s="141">
        <f t="shared" si="11"/>
        <v>1.0000000000000004</v>
      </c>
    </row>
    <row r="210" spans="1:7" x14ac:dyDescent="0.25">
      <c r="A210" s="143" t="str">
        <f>CO2eq!A250</f>
        <v>3.B.5.d.vi.</v>
      </c>
      <c r="B210" s="143" t="str">
        <f>CO2eq!B250</f>
        <v>Camélidos (llamas y alpacas)</v>
      </c>
      <c r="C210" s="94">
        <f>CO2eq!AE250</f>
        <v>0</v>
      </c>
      <c r="D210" s="94">
        <f t="shared" si="9"/>
        <v>0</v>
      </c>
      <c r="F210" s="140">
        <f t="shared" si="10"/>
        <v>0</v>
      </c>
      <c r="G210" s="141">
        <f t="shared" si="11"/>
        <v>1.0000000000000004</v>
      </c>
    </row>
    <row r="211" spans="1:7" x14ac:dyDescent="0.25">
      <c r="A211" s="143" t="str">
        <f>CO2eq!A251</f>
        <v>3.B.5.d.vii.</v>
      </c>
      <c r="B211" s="143" t="str">
        <f>CO2eq!B251</f>
        <v>Otros</v>
      </c>
      <c r="C211" s="94">
        <f>CO2eq!AE251</f>
        <v>0</v>
      </c>
      <c r="D211" s="94">
        <f t="shared" si="9"/>
        <v>0</v>
      </c>
      <c r="F211" s="140">
        <f t="shared" si="10"/>
        <v>0</v>
      </c>
      <c r="G211" s="141">
        <f t="shared" si="11"/>
        <v>1.0000000000000004</v>
      </c>
    </row>
    <row r="212" spans="1:7" x14ac:dyDescent="0.25">
      <c r="A212" s="143" t="str">
        <f>CO2eq!A262</f>
        <v>3.D.1.b.ii.</v>
      </c>
      <c r="B212" s="143" t="str">
        <f>CO2eq!B262</f>
        <v>Lodos aplicados a los suelos</v>
      </c>
      <c r="C212" s="94">
        <f>CO2eq!AE262</f>
        <v>0</v>
      </c>
      <c r="D212" s="94">
        <f t="shared" si="9"/>
        <v>0</v>
      </c>
      <c r="F212" s="140">
        <f t="shared" si="10"/>
        <v>0</v>
      </c>
      <c r="G212" s="141">
        <f t="shared" si="11"/>
        <v>1.0000000000000004</v>
      </c>
    </row>
    <row r="213" spans="1:7" x14ac:dyDescent="0.25">
      <c r="A213" s="143" t="str">
        <f>CO2eq!A263</f>
        <v>3.D.1.b.iii.</v>
      </c>
      <c r="B213" s="143" t="str">
        <f>CO2eq!B263</f>
        <v>Otros fertilizantes orgánicos aplicados a los suelos</v>
      </c>
      <c r="C213" s="94">
        <f>CO2eq!AE263</f>
        <v>0</v>
      </c>
      <c r="D213" s="94">
        <f t="shared" si="9"/>
        <v>0</v>
      </c>
      <c r="F213" s="140">
        <f t="shared" si="10"/>
        <v>0</v>
      </c>
      <c r="G213" s="141">
        <f t="shared" si="11"/>
        <v>1.0000000000000004</v>
      </c>
    </row>
    <row r="214" spans="1:7" x14ac:dyDescent="0.25">
      <c r="A214" s="143" t="str">
        <f>CO2eq!A266</f>
        <v>3.D.1.e.</v>
      </c>
      <c r="B214" s="143" t="str">
        <f>CO2eq!B266</f>
        <v>Mineralización / inmovilización asociada a la pérdida / ganancia de materia orgánica del suelo</v>
      </c>
      <c r="C214" s="94">
        <f>CO2eq!AE266</f>
        <v>0</v>
      </c>
      <c r="D214" s="94">
        <f t="shared" si="9"/>
        <v>0</v>
      </c>
      <c r="F214" s="140">
        <f t="shared" si="10"/>
        <v>0</v>
      </c>
      <c r="G214" s="141">
        <f t="shared" si="11"/>
        <v>1.0000000000000004</v>
      </c>
    </row>
    <row r="215" spans="1:7" x14ac:dyDescent="0.25">
      <c r="A215" s="143" t="str">
        <f>CO2eq!A267</f>
        <v>3.D.1.f.</v>
      </c>
      <c r="B215" s="143" t="str">
        <f>CO2eq!B267</f>
        <v>Cultivo de suelos orgánicos (histosoles)</v>
      </c>
      <c r="C215" s="94">
        <f>CO2eq!AE267</f>
        <v>0</v>
      </c>
      <c r="D215" s="94">
        <f t="shared" si="9"/>
        <v>0</v>
      </c>
      <c r="F215" s="140">
        <f t="shared" si="10"/>
        <v>0</v>
      </c>
      <c r="G215" s="141">
        <f t="shared" si="11"/>
        <v>1.0000000000000004</v>
      </c>
    </row>
    <row r="216" spans="1:7" x14ac:dyDescent="0.25">
      <c r="A216" s="143" t="str">
        <f>CO2eq!A268</f>
        <v>3.D.1.g.</v>
      </c>
      <c r="B216" s="143" t="str">
        <f>CO2eq!B268</f>
        <v>Otros</v>
      </c>
      <c r="C216" s="94">
        <f>CO2eq!AE268</f>
        <v>0</v>
      </c>
      <c r="D216" s="94">
        <f t="shared" si="9"/>
        <v>0</v>
      </c>
      <c r="F216" s="140">
        <f t="shared" si="10"/>
        <v>0</v>
      </c>
      <c r="G216" s="141">
        <f t="shared" si="11"/>
        <v>1.0000000000000004</v>
      </c>
    </row>
    <row r="217" spans="1:7" x14ac:dyDescent="0.25">
      <c r="A217" s="143" t="str">
        <f>CO2eq!A274</f>
        <v>3.D.2.a.ii.2.</v>
      </c>
      <c r="B217" s="143" t="str">
        <f>CO2eq!B274</f>
        <v>Lodos aplicado a los suelos</v>
      </c>
      <c r="C217" s="94">
        <f>CO2eq!AE274</f>
        <v>0</v>
      </c>
      <c r="D217" s="94">
        <f t="shared" si="9"/>
        <v>0</v>
      </c>
      <c r="F217" s="140">
        <f t="shared" si="10"/>
        <v>0</v>
      </c>
      <c r="G217" s="141">
        <f t="shared" si="11"/>
        <v>1.0000000000000004</v>
      </c>
    </row>
    <row r="218" spans="1:7" x14ac:dyDescent="0.25">
      <c r="A218" s="143" t="str">
        <f>CO2eq!A275</f>
        <v>3.D.2.a.ii.3.</v>
      </c>
      <c r="B218" s="143" t="str">
        <f>CO2eq!B275</f>
        <v>Otros fertilizantes orgánicos aplicados a los suelos</v>
      </c>
      <c r="C218" s="94">
        <f>CO2eq!AE275</f>
        <v>0</v>
      </c>
      <c r="D218" s="94">
        <f t="shared" si="9"/>
        <v>0</v>
      </c>
      <c r="F218" s="140">
        <f t="shared" si="10"/>
        <v>0</v>
      </c>
      <c r="G218" s="141">
        <f t="shared" si="11"/>
        <v>1.0000000000000004</v>
      </c>
    </row>
    <row r="219" spans="1:7" x14ac:dyDescent="0.25">
      <c r="A219" s="143" t="str">
        <f>CO2eq!A281</f>
        <v>3.D.2.b.ii.2.</v>
      </c>
      <c r="B219" s="143" t="str">
        <f>CO2eq!B281</f>
        <v>Lodos aplicado a los suelos</v>
      </c>
      <c r="C219" s="94">
        <f>CO2eq!AE281</f>
        <v>0</v>
      </c>
      <c r="D219" s="94">
        <f t="shared" si="9"/>
        <v>0</v>
      </c>
      <c r="F219" s="140">
        <f t="shared" si="10"/>
        <v>0</v>
      </c>
      <c r="G219" s="141">
        <f t="shared" si="11"/>
        <v>1.0000000000000004</v>
      </c>
    </row>
    <row r="220" spans="1:7" x14ac:dyDescent="0.25">
      <c r="A220" s="143" t="str">
        <f>CO2eq!A282</f>
        <v>3.D.2.b.ii.3.</v>
      </c>
      <c r="B220" s="143" t="str">
        <f>CO2eq!B282</f>
        <v>Otros fertilizantes orgánicos aplicados a los suelos</v>
      </c>
      <c r="C220" s="94">
        <f>CO2eq!AE282</f>
        <v>0</v>
      </c>
      <c r="D220" s="94">
        <f t="shared" si="9"/>
        <v>0</v>
      </c>
      <c r="F220" s="140">
        <f t="shared" si="10"/>
        <v>0</v>
      </c>
      <c r="G220" s="141">
        <f t="shared" si="11"/>
        <v>1.0000000000000004</v>
      </c>
    </row>
    <row r="221" spans="1:7" x14ac:dyDescent="0.25">
      <c r="A221" s="143" t="str">
        <f>CO2eq!A285</f>
        <v>3.D.2.b.v.</v>
      </c>
      <c r="B221" s="143" t="str">
        <f>CO2eq!B285</f>
        <v>Mineralización / inmovilización asociada a la pérdida / ganancia de materia orgánica del suelo</v>
      </c>
      <c r="C221" s="94">
        <f>CO2eq!AE285</f>
        <v>0</v>
      </c>
      <c r="D221" s="94">
        <f t="shared" si="9"/>
        <v>0</v>
      </c>
      <c r="F221" s="140">
        <f t="shared" si="10"/>
        <v>0</v>
      </c>
      <c r="G221" s="141">
        <f t="shared" si="11"/>
        <v>1.0000000000000004</v>
      </c>
    </row>
    <row r="222" spans="1:7" x14ac:dyDescent="0.25">
      <c r="A222" s="143" t="str">
        <f>CO2eq!A286</f>
        <v>3.E.</v>
      </c>
      <c r="B222" s="143" t="str">
        <f>CO2eq!B286</f>
        <v>Quema prescrita de sabanas</v>
      </c>
      <c r="C222" s="94">
        <f>CO2eq!AE286</f>
        <v>0</v>
      </c>
      <c r="D222" s="94">
        <f t="shared" si="9"/>
        <v>0</v>
      </c>
      <c r="F222" s="140">
        <f t="shared" si="10"/>
        <v>0</v>
      </c>
      <c r="G222" s="141">
        <f t="shared" si="11"/>
        <v>1.0000000000000004</v>
      </c>
    </row>
    <row r="223" spans="1:7" x14ac:dyDescent="0.25">
      <c r="A223" s="144" t="str">
        <f>CO2eq!A291</f>
        <v>3.G.</v>
      </c>
      <c r="B223" s="144" t="str">
        <f>CO2eq!B291</f>
        <v>Encalado</v>
      </c>
      <c r="C223" s="33">
        <f>CO2eq!AE291</f>
        <v>0</v>
      </c>
      <c r="D223" s="94">
        <f t="shared" si="9"/>
        <v>0</v>
      </c>
      <c r="F223" s="140">
        <f t="shared" si="10"/>
        <v>0</v>
      </c>
      <c r="G223" s="141">
        <f t="shared" si="11"/>
        <v>1.0000000000000004</v>
      </c>
    </row>
    <row r="224" spans="1:7" x14ac:dyDescent="0.25">
      <c r="A224" s="143" t="str">
        <f>CO2eq!A295</f>
        <v>3.I.</v>
      </c>
      <c r="B224" s="143" t="str">
        <f>CO2eq!B295</f>
        <v>Otros fertilizantes que contienen carbono</v>
      </c>
      <c r="C224" s="94">
        <f>CO2eq!AE295</f>
        <v>0</v>
      </c>
      <c r="D224" s="94">
        <f t="shared" si="9"/>
        <v>0</v>
      </c>
      <c r="F224" s="140">
        <f t="shared" si="10"/>
        <v>0</v>
      </c>
      <c r="G224" s="141">
        <f t="shared" si="11"/>
        <v>1.0000000000000004</v>
      </c>
    </row>
    <row r="225" spans="1:7" x14ac:dyDescent="0.25">
      <c r="A225" s="143" t="str">
        <f>CO2eq!A296</f>
        <v>3.J.</v>
      </c>
      <c r="B225" s="143" t="str">
        <f>CO2eq!B296</f>
        <v>Otros</v>
      </c>
      <c r="C225" s="94">
        <f>CO2eq!AE296</f>
        <v>0</v>
      </c>
      <c r="D225" s="94">
        <f t="shared" si="9"/>
        <v>0</v>
      </c>
      <c r="F225" s="140">
        <f t="shared" si="10"/>
        <v>0</v>
      </c>
      <c r="G225" s="141">
        <f t="shared" si="11"/>
        <v>1.0000000000000004</v>
      </c>
    </row>
    <row r="226" spans="1:7" x14ac:dyDescent="0.25">
      <c r="A226" s="143" t="str">
        <f>CO2eq!A369</f>
        <v>4.A.2.a.i.</v>
      </c>
      <c r="B226" s="143" t="str">
        <f>CO2eq!B369</f>
        <v>Tierras de cultivo convertidas en bosque nativo</v>
      </c>
      <c r="C226" s="94">
        <f>CO2eq!AE369</f>
        <v>0</v>
      </c>
      <c r="D226" s="94">
        <f t="shared" si="9"/>
        <v>0</v>
      </c>
      <c r="F226" s="140">
        <f t="shared" si="10"/>
        <v>0</v>
      </c>
      <c r="G226" s="141">
        <f t="shared" si="11"/>
        <v>1.0000000000000004</v>
      </c>
    </row>
    <row r="227" spans="1:7" x14ac:dyDescent="0.25">
      <c r="A227" s="143" t="str">
        <f>CO2eq!A375</f>
        <v>4.A.2.c.i.</v>
      </c>
      <c r="B227" s="143" t="str">
        <f>CO2eq!B375</f>
        <v>Humedales convertidos en bosque nativo</v>
      </c>
      <c r="C227" s="94">
        <f>CO2eq!AE375</f>
        <v>0</v>
      </c>
      <c r="D227" s="94">
        <f t="shared" si="9"/>
        <v>0</v>
      </c>
      <c r="F227" s="140">
        <f t="shared" si="10"/>
        <v>0</v>
      </c>
      <c r="G227" s="141">
        <f t="shared" si="11"/>
        <v>1.0000000000000004</v>
      </c>
    </row>
    <row r="228" spans="1:7" x14ac:dyDescent="0.25">
      <c r="A228" s="143" t="str">
        <f>CO2eq!A378</f>
        <v>4.A.2.d.i.</v>
      </c>
      <c r="B228" s="143" t="str">
        <f>CO2eq!B378</f>
        <v>Asentamientos convertidos en bosque nativo</v>
      </c>
      <c r="C228" s="94">
        <f>CO2eq!AE378</f>
        <v>0</v>
      </c>
      <c r="D228" s="94">
        <f t="shared" si="9"/>
        <v>0</v>
      </c>
      <c r="F228" s="140">
        <f t="shared" si="10"/>
        <v>0</v>
      </c>
      <c r="G228" s="141">
        <f t="shared" si="11"/>
        <v>1.0000000000000004</v>
      </c>
    </row>
    <row r="229" spans="1:7" x14ac:dyDescent="0.25">
      <c r="A229" s="143" t="str">
        <f>CO2eq!A379</f>
        <v>4.A.2.d.ii.</v>
      </c>
      <c r="B229" s="143" t="str">
        <f>CO2eq!B379</f>
        <v>Asentamientos convertidos en plantaciones forestales</v>
      </c>
      <c r="C229" s="94">
        <f>CO2eq!AE379</f>
        <v>0</v>
      </c>
      <c r="D229" s="94">
        <f t="shared" si="9"/>
        <v>0</v>
      </c>
      <c r="F229" s="140">
        <f t="shared" si="10"/>
        <v>0</v>
      </c>
      <c r="G229" s="141">
        <f t="shared" si="11"/>
        <v>1.0000000000000004</v>
      </c>
    </row>
    <row r="230" spans="1:7" x14ac:dyDescent="0.25">
      <c r="A230" s="143" t="str">
        <f>CO2eq!A381</f>
        <v>4.A.2.e.i.</v>
      </c>
      <c r="B230" s="143" t="str">
        <f>CO2eq!B381</f>
        <v>Otras tierras convertidas en bosque nativo</v>
      </c>
      <c r="C230" s="94">
        <f>CO2eq!AE381</f>
        <v>0</v>
      </c>
      <c r="D230" s="94">
        <f t="shared" si="9"/>
        <v>0</v>
      </c>
      <c r="F230" s="140">
        <f t="shared" si="10"/>
        <v>0</v>
      </c>
      <c r="G230" s="141">
        <f t="shared" si="11"/>
        <v>1.0000000000000004</v>
      </c>
    </row>
    <row r="231" spans="1:7" x14ac:dyDescent="0.25">
      <c r="A231" s="143" t="str">
        <f>CO2eq!A382</f>
        <v>4.A.2.e.ii.</v>
      </c>
      <c r="B231" s="143" t="str">
        <f>CO2eq!B382</f>
        <v>Otras tierras convertidas en plantaciones forestales</v>
      </c>
      <c r="C231" s="94">
        <f>CO2eq!AE382</f>
        <v>0</v>
      </c>
      <c r="D231" s="94">
        <f t="shared" si="9"/>
        <v>0</v>
      </c>
      <c r="F231" s="140">
        <f t="shared" si="10"/>
        <v>0</v>
      </c>
      <c r="G231" s="141">
        <f t="shared" si="11"/>
        <v>1.0000000000000004</v>
      </c>
    </row>
    <row r="232" spans="1:7" x14ac:dyDescent="0.25">
      <c r="A232" s="143" t="str">
        <f>CO2eq!A400</f>
        <v>4.D.1.</v>
      </c>
      <c r="B232" s="143" t="str">
        <f>CO2eq!B400</f>
        <v>Humedales que permanecen como tales</v>
      </c>
      <c r="C232" s="94">
        <f>CO2eq!AE400</f>
        <v>0</v>
      </c>
      <c r="D232" s="94">
        <f t="shared" si="9"/>
        <v>0</v>
      </c>
      <c r="F232" s="140">
        <f t="shared" si="10"/>
        <v>0</v>
      </c>
      <c r="G232" s="141">
        <f t="shared" si="11"/>
        <v>1.0000000000000004</v>
      </c>
    </row>
    <row r="233" spans="1:7" x14ac:dyDescent="0.25">
      <c r="A233" s="143" t="str">
        <f>CO2eq!A408</f>
        <v>4.E.1.</v>
      </c>
      <c r="B233" s="143" t="str">
        <f>CO2eq!B408</f>
        <v>Asentamientos que permanecen como tales</v>
      </c>
      <c r="C233" s="94">
        <f>CO2eq!AE408</f>
        <v>0</v>
      </c>
      <c r="D233" s="94">
        <f t="shared" si="9"/>
        <v>0</v>
      </c>
      <c r="F233" s="140">
        <f t="shared" si="10"/>
        <v>0</v>
      </c>
      <c r="G233" s="141">
        <f t="shared" si="11"/>
        <v>1.0000000000000004</v>
      </c>
    </row>
    <row r="234" spans="1:7" x14ac:dyDescent="0.25">
      <c r="A234" s="143" t="str">
        <f>CO2eq!A416</f>
        <v>4.F.1.</v>
      </c>
      <c r="B234" s="143" t="str">
        <f>CO2eq!B416</f>
        <v>Otras tierras que permanecen como tales</v>
      </c>
      <c r="C234" s="94">
        <f>CO2eq!AE416</f>
        <v>0</v>
      </c>
      <c r="D234" s="94">
        <f t="shared" si="9"/>
        <v>0</v>
      </c>
      <c r="F234" s="140">
        <f t="shared" si="10"/>
        <v>0</v>
      </c>
      <c r="G234" s="141">
        <f t="shared" si="11"/>
        <v>1.0000000000000004</v>
      </c>
    </row>
    <row r="235" spans="1:7" x14ac:dyDescent="0.25">
      <c r="A235" s="143" t="str">
        <f>CO2eq!A424</f>
        <v>4.H.</v>
      </c>
      <c r="B235" s="143" t="str">
        <f>CO2eq!B424</f>
        <v>Otros (sírvase especificar)</v>
      </c>
      <c r="C235" s="94">
        <f>CO2eq!AE424</f>
        <v>0</v>
      </c>
      <c r="D235" s="94">
        <f t="shared" si="9"/>
        <v>0</v>
      </c>
      <c r="F235" s="140">
        <f t="shared" si="10"/>
        <v>0</v>
      </c>
      <c r="G235" s="141">
        <f t="shared" si="11"/>
        <v>1.0000000000000004</v>
      </c>
    </row>
    <row r="236" spans="1:7" x14ac:dyDescent="0.25">
      <c r="A236" s="143" t="str">
        <f>CO2eq!A437</f>
        <v>5.E.</v>
      </c>
      <c r="B236" s="143" t="str">
        <f>CO2eq!B437</f>
        <v>Otros</v>
      </c>
      <c r="C236" s="94">
        <f>CO2eq!AE437</f>
        <v>0</v>
      </c>
      <c r="D236" s="94">
        <f t="shared" si="9"/>
        <v>0</v>
      </c>
      <c r="F236" s="140">
        <f t="shared" si="10"/>
        <v>0</v>
      </c>
      <c r="G236" s="141">
        <f t="shared" si="11"/>
        <v>1.0000000000000004</v>
      </c>
    </row>
    <row r="237" spans="1:7" x14ac:dyDescent="0.25">
      <c r="A237" s="94" t="str">
        <f>'GPC alcances 2018'!B42</f>
        <v>I.5</v>
      </c>
      <c r="B237" s="94" t="str">
        <f>'GPC alcances 2018'!C42</f>
        <v>Actividades agrícolas, de silvicultura y de pesca (electricidad)</v>
      </c>
      <c r="C237" s="94">
        <f>'GPC alcances 2018'!K42</f>
        <v>0</v>
      </c>
      <c r="D237" s="94">
        <f t="shared" si="9"/>
        <v>0</v>
      </c>
      <c r="F237" s="140">
        <f t="shared" si="10"/>
        <v>0</v>
      </c>
      <c r="G237" s="141">
        <f t="shared" si="11"/>
        <v>1.0000000000000004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40">
        <f t="shared" si="10"/>
        <v>0</v>
      </c>
      <c r="G238" s="141">
        <f t="shared" si="11"/>
        <v>1.0000000000000004</v>
      </c>
    </row>
    <row r="239" spans="1:7" x14ac:dyDescent="0.25">
      <c r="A239" s="94"/>
      <c r="B239" s="94"/>
      <c r="C239" s="94"/>
      <c r="D239" s="94"/>
      <c r="F239" s="140">
        <f t="shared" si="10"/>
        <v>0</v>
      </c>
      <c r="G239" s="141">
        <f t="shared" si="11"/>
        <v>1.0000000000000004</v>
      </c>
    </row>
    <row r="240" spans="1:7" x14ac:dyDescent="0.25">
      <c r="A240" s="94"/>
      <c r="B240" s="94"/>
      <c r="C240" s="94"/>
      <c r="D240" s="94"/>
      <c r="F240" s="140">
        <f t="shared" si="10"/>
        <v>0</v>
      </c>
      <c r="G240" s="141">
        <f t="shared" si="11"/>
        <v>1.0000000000000004</v>
      </c>
    </row>
    <row r="241" spans="1:7" x14ac:dyDescent="0.25">
      <c r="A241" s="94"/>
      <c r="B241" s="94"/>
      <c r="C241" s="94"/>
      <c r="D241" s="94"/>
      <c r="F241" s="140">
        <f t="shared" si="10"/>
        <v>0</v>
      </c>
      <c r="G241" s="141">
        <f t="shared" si="11"/>
        <v>1.0000000000000004</v>
      </c>
    </row>
    <row r="242" spans="1:7" x14ac:dyDescent="0.25">
      <c r="A242" s="94"/>
      <c r="B242" s="94"/>
      <c r="C242" s="94"/>
      <c r="D242" s="94"/>
      <c r="F242" s="140">
        <f t="shared" si="10"/>
        <v>0</v>
      </c>
      <c r="G242" s="141">
        <f t="shared" si="11"/>
        <v>1.0000000000000004</v>
      </c>
    </row>
    <row r="243" spans="1:7" x14ac:dyDescent="0.25">
      <c r="A243" s="94"/>
      <c r="B243" s="94"/>
      <c r="C243" s="94"/>
      <c r="D243" s="94"/>
      <c r="F243" s="140">
        <f t="shared" si="10"/>
        <v>0</v>
      </c>
      <c r="G243" s="141">
        <f t="shared" si="11"/>
        <v>1.0000000000000004</v>
      </c>
    </row>
    <row r="244" spans="1:7" x14ac:dyDescent="0.25">
      <c r="A244" s="94"/>
      <c r="B244" s="94"/>
      <c r="C244" s="94"/>
      <c r="D244" s="94"/>
      <c r="F244" s="140">
        <f t="shared" si="10"/>
        <v>0</v>
      </c>
      <c r="G244" s="141">
        <f t="shared" si="11"/>
        <v>1.0000000000000004</v>
      </c>
    </row>
    <row r="245" spans="1:7" x14ac:dyDescent="0.25">
      <c r="A245" s="94"/>
      <c r="B245" s="94"/>
      <c r="C245" s="94"/>
      <c r="D245" s="94"/>
      <c r="F245" s="140">
        <f t="shared" si="10"/>
        <v>0</v>
      </c>
      <c r="G245" s="141">
        <f t="shared" si="11"/>
        <v>1.0000000000000004</v>
      </c>
    </row>
    <row r="246" spans="1:7" x14ac:dyDescent="0.25">
      <c r="A246" s="94"/>
      <c r="B246" s="94"/>
      <c r="C246" s="94"/>
      <c r="D246" s="94"/>
      <c r="F246" s="140">
        <f t="shared" si="10"/>
        <v>0</v>
      </c>
      <c r="G246" s="141">
        <f t="shared" si="11"/>
        <v>1.0000000000000004</v>
      </c>
    </row>
    <row r="247" spans="1:7" x14ac:dyDescent="0.25">
      <c r="A247" s="94"/>
      <c r="B247" s="94"/>
      <c r="C247" s="94"/>
      <c r="D247" s="94"/>
      <c r="F247" s="140">
        <f t="shared" si="10"/>
        <v>0</v>
      </c>
      <c r="G247" s="141">
        <f t="shared" si="11"/>
        <v>1.0000000000000004</v>
      </c>
    </row>
    <row r="248" spans="1:7" x14ac:dyDescent="0.25">
      <c r="A248" s="94"/>
      <c r="B248" s="94"/>
      <c r="C248" s="94"/>
      <c r="D248" s="94"/>
      <c r="F248" s="140">
        <f t="shared" si="10"/>
        <v>0</v>
      </c>
      <c r="G248" s="141">
        <f t="shared" si="11"/>
        <v>1.0000000000000004</v>
      </c>
    </row>
    <row r="249" spans="1:7" x14ac:dyDescent="0.25">
      <c r="A249" s="94"/>
      <c r="B249" s="94"/>
      <c r="C249" s="94"/>
      <c r="D249" s="94"/>
      <c r="F249" s="140">
        <f t="shared" si="10"/>
        <v>0</v>
      </c>
      <c r="G249" s="141">
        <f t="shared" si="11"/>
        <v>1.0000000000000004</v>
      </c>
    </row>
    <row r="250" spans="1:7" x14ac:dyDescent="0.25">
      <c r="A250" s="94"/>
      <c r="B250" s="94"/>
      <c r="C250" s="94"/>
      <c r="D250" s="94"/>
      <c r="F250" s="140">
        <f t="shared" si="10"/>
        <v>0</v>
      </c>
      <c r="G250" s="141">
        <f t="shared" si="11"/>
        <v>1.0000000000000004</v>
      </c>
    </row>
    <row r="251" spans="1:7" x14ac:dyDescent="0.25">
      <c r="A251" s="94"/>
      <c r="B251" s="94"/>
      <c r="C251" s="94"/>
      <c r="D251" s="94"/>
      <c r="F251" s="140">
        <f t="shared" si="10"/>
        <v>0</v>
      </c>
      <c r="G251" s="141">
        <f t="shared" si="11"/>
        <v>1.0000000000000004</v>
      </c>
    </row>
    <row r="252" spans="1:7" x14ac:dyDescent="0.25">
      <c r="A252" s="94"/>
      <c r="B252" s="94"/>
      <c r="C252" s="94"/>
      <c r="D252" s="94"/>
      <c r="F252" s="140">
        <f t="shared" si="10"/>
        <v>0</v>
      </c>
      <c r="G252" s="141">
        <f t="shared" si="11"/>
        <v>1.0000000000000004</v>
      </c>
    </row>
    <row r="253" spans="1:7" x14ac:dyDescent="0.25">
      <c r="A253" s="94"/>
      <c r="B253" s="94"/>
      <c r="C253" s="94"/>
      <c r="D253" s="94"/>
      <c r="F253" s="140">
        <f t="shared" si="10"/>
        <v>0</v>
      </c>
      <c r="G253" s="141">
        <f t="shared" si="11"/>
        <v>1.0000000000000004</v>
      </c>
    </row>
    <row r="254" spans="1:7" x14ac:dyDescent="0.25">
      <c r="A254" s="94"/>
      <c r="B254" s="94"/>
      <c r="C254" s="94"/>
      <c r="D254" s="94"/>
      <c r="F254" s="140">
        <f t="shared" si="10"/>
        <v>0</v>
      </c>
      <c r="G254" s="141">
        <f t="shared" si="11"/>
        <v>1.0000000000000004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8" priority="13" operator="lessThan">
      <formula>0</formula>
    </cfRule>
  </conditionalFormatting>
  <conditionalFormatting sqref="C219 C217 C215 C213 C211 C199 C194">
    <cfRule type="cellIs" dxfId="57" priority="12" operator="lessThan">
      <formula>0</formula>
    </cfRule>
  </conditionalFormatting>
  <conditionalFormatting sqref="C165">
    <cfRule type="cellIs" dxfId="56" priority="9" operator="lessThan">
      <formula>0</formula>
    </cfRule>
  </conditionalFormatting>
  <conditionalFormatting sqref="C135">
    <cfRule type="cellIs" dxfId="55" priority="11" operator="lessThan">
      <formula>0</formula>
    </cfRule>
  </conditionalFormatting>
  <conditionalFormatting sqref="C146">
    <cfRule type="cellIs" dxfId="54" priority="10" operator="lessThan">
      <formula>0</formula>
    </cfRule>
  </conditionalFormatting>
  <conditionalFormatting sqref="C188">
    <cfRule type="cellIs" dxfId="53" priority="8" operator="lessThan">
      <formula>0</formula>
    </cfRule>
  </conditionalFormatting>
  <conditionalFormatting sqref="C189">
    <cfRule type="cellIs" dxfId="52" priority="7" operator="lessThan">
      <formula>0</formula>
    </cfRule>
  </conditionalFormatting>
  <conditionalFormatting sqref="A219:B219 A217:B217 A215:B215 A213:B213 A211:B211 A199:B199 A194:B194">
    <cfRule type="cellIs" dxfId="51" priority="6" operator="lessThan">
      <formula>0</formula>
    </cfRule>
  </conditionalFormatting>
  <conditionalFormatting sqref="A165:B165">
    <cfRule type="cellIs" dxfId="50" priority="3" operator="lessThan">
      <formula>0</formula>
    </cfRule>
  </conditionalFormatting>
  <conditionalFormatting sqref="A135:B135">
    <cfRule type="cellIs" dxfId="49" priority="5" operator="lessThan">
      <formula>0</formula>
    </cfRule>
  </conditionalFormatting>
  <conditionalFormatting sqref="A146:B146">
    <cfRule type="cellIs" dxfId="48" priority="4" operator="lessThan">
      <formula>0</formula>
    </cfRule>
  </conditionalFormatting>
  <conditionalFormatting sqref="A188:B188">
    <cfRule type="cellIs" dxfId="47" priority="2" operator="lessThan">
      <formula>0</formula>
    </cfRule>
  </conditionalFormatting>
  <conditionalFormatting sqref="A189:B189">
    <cfRule type="cellIs" dxfId="46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O1" zoomScale="70" zoomScaleNormal="7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7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0</v>
      </c>
    </row>
    <row r="3" spans="1:23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23" ht="25.5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7" t="s">
        <v>829</v>
      </c>
      <c r="N4" s="103" t="s">
        <v>828</v>
      </c>
      <c r="Q4" s="107" t="s">
        <v>830</v>
      </c>
      <c r="R4" s="103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17269.287112076268</v>
      </c>
      <c r="E5" s="32">
        <f t="shared" ref="E5:G5" si="0">+E7+E18+E24+E29+E32</f>
        <v>-735.60972902376375</v>
      </c>
      <c r="F5" s="32">
        <f t="shared" si="0"/>
        <v>152.20426900648451</v>
      </c>
      <c r="G5" s="32">
        <f t="shared" si="0"/>
        <v>2.9803695893765987</v>
      </c>
      <c r="H5" s="32">
        <f>+H7+H18+H24+H29+H32</f>
        <v>1009.3096370279474</v>
      </c>
      <c r="I5" s="32">
        <f t="shared" ref="I5:K5" si="1">+I7+I18+I24+I29+I32</f>
        <v>0</v>
      </c>
      <c r="J5" s="32">
        <f t="shared" si="1"/>
        <v>23.224481869145119</v>
      </c>
      <c r="K5" s="32">
        <f t="shared" si="1"/>
        <v>22259.468364745935</v>
      </c>
      <c r="M5" s="31" t="s">
        <v>834</v>
      </c>
      <c r="N5" s="110">
        <f>$K$7</f>
        <v>7095.6528850738687</v>
      </c>
      <c r="Q5" s="31" t="s">
        <v>837</v>
      </c>
      <c r="R5" s="111">
        <f t="shared" ref="R5:R37" si="2">VLOOKUP(Q5,$C$8:$K$48,9,FALSE)</f>
        <v>7978.7440852440295</v>
      </c>
      <c r="S5" s="112">
        <f t="shared" ref="S5:S37" si="3">ABS(R5)</f>
        <v>7978.7440852440295</v>
      </c>
      <c r="T5" s="113">
        <f t="shared" ref="T5:T37" si="4">S5/$S$40</f>
        <v>0.24679216322335193</v>
      </c>
      <c r="W5" s="114">
        <f>+T5</f>
        <v>0.24679216322335193</v>
      </c>
    </row>
    <row r="6" spans="1:23" x14ac:dyDescent="0.25">
      <c r="A6" s="6">
        <v>2</v>
      </c>
      <c r="B6" s="6"/>
      <c r="C6" s="31" t="s">
        <v>836</v>
      </c>
      <c r="D6" s="32">
        <f t="shared" ref="D6:K6" si="5">D35+D43</f>
        <v>0</v>
      </c>
      <c r="E6" s="32">
        <f t="shared" si="5"/>
        <v>0</v>
      </c>
      <c r="F6" s="32">
        <f t="shared" si="5"/>
        <v>0</v>
      </c>
      <c r="G6" s="32">
        <f t="shared" si="5"/>
        <v>0</v>
      </c>
      <c r="H6" s="32">
        <f t="shared" si="5"/>
        <v>0</v>
      </c>
      <c r="I6" s="32">
        <f t="shared" si="5"/>
        <v>0</v>
      </c>
      <c r="J6" s="32">
        <f t="shared" si="5"/>
        <v>0</v>
      </c>
      <c r="K6" s="32">
        <f t="shared" si="5"/>
        <v>9614.7888367338346</v>
      </c>
      <c r="M6" s="31" t="s">
        <v>72</v>
      </c>
      <c r="N6" s="110">
        <f>$K$18</f>
        <v>9253.570428810166</v>
      </c>
      <c r="Q6" s="31" t="s">
        <v>839</v>
      </c>
      <c r="R6" s="111">
        <f t="shared" si="2"/>
        <v>3896.5118198551081</v>
      </c>
      <c r="S6" s="112">
        <f t="shared" si="3"/>
        <v>3896.5118198551081</v>
      </c>
      <c r="T6" s="113">
        <f t="shared" si="4"/>
        <v>0.12052380309149752</v>
      </c>
      <c r="W6" s="114">
        <f>+W5+T6</f>
        <v>0.36731596631484942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6">SUM(D8:D11,D14:D17)</f>
        <v>6765.9994570463732</v>
      </c>
      <c r="E7" s="32">
        <f t="shared" si="6"/>
        <v>0</v>
      </c>
      <c r="F7" s="32">
        <f t="shared" si="6"/>
        <v>11.345354952573825</v>
      </c>
      <c r="G7" s="32">
        <f t="shared" si="6"/>
        <v>0.15442803427231536</v>
      </c>
      <c r="H7" s="32">
        <f t="shared" si="6"/>
        <v>0</v>
      </c>
      <c r="I7" s="32">
        <f t="shared" si="6"/>
        <v>0</v>
      </c>
      <c r="J7" s="32">
        <f t="shared" si="6"/>
        <v>0</v>
      </c>
      <c r="K7" s="32">
        <f t="shared" si="6"/>
        <v>7095.6528850738687</v>
      </c>
      <c r="M7" s="31" t="s">
        <v>722</v>
      </c>
      <c r="N7" s="86">
        <f>$K$24</f>
        <v>3060.791579847406</v>
      </c>
      <c r="Q7" s="31" t="s">
        <v>44</v>
      </c>
      <c r="R7" s="111">
        <f t="shared" si="2"/>
        <v>2967.2368514031905</v>
      </c>
      <c r="S7" s="112">
        <f t="shared" si="3"/>
        <v>2967.2368514031905</v>
      </c>
      <c r="T7" s="113">
        <f t="shared" si="4"/>
        <v>9.1780209207129121E-2</v>
      </c>
      <c r="W7" s="114">
        <f t="shared" ref="W7:W37" si="7">+W6+T7</f>
        <v>0.45909617552197857</v>
      </c>
    </row>
    <row r="8" spans="1:23" x14ac:dyDescent="0.25">
      <c r="A8" s="6">
        <v>1</v>
      </c>
      <c r="B8" s="13" t="s">
        <v>840</v>
      </c>
      <c r="C8" s="13" t="s">
        <v>841</v>
      </c>
      <c r="D8" s="115">
        <f>'CO2'!AE55</f>
        <v>1902.5376302491807</v>
      </c>
      <c r="E8" s="116"/>
      <c r="F8" s="114">
        <f>'CH4'!AE55</f>
        <v>5.4618995632868659</v>
      </c>
      <c r="G8" s="114">
        <f>N2O!AE55</f>
        <v>7.3832703884491202E-2</v>
      </c>
      <c r="H8" s="116"/>
      <c r="I8" s="116"/>
      <c r="J8" s="116"/>
      <c r="K8" s="114">
        <f>D8+E8+F8*PCG!$C$5+G8*PCG!$C$6+H8+I8+J8</f>
        <v>2061.087265088931</v>
      </c>
      <c r="M8" s="31" t="s">
        <v>743</v>
      </c>
      <c r="N8" s="110">
        <f>$K$29</f>
        <v>1387.1526794085637</v>
      </c>
      <c r="Q8" s="31" t="s">
        <v>851</v>
      </c>
      <c r="R8" s="111">
        <f t="shared" si="2"/>
        <v>2861.8498615406584</v>
      </c>
      <c r="S8" s="112">
        <f t="shared" si="3"/>
        <v>2861.8498615406584</v>
      </c>
      <c r="T8" s="113">
        <f t="shared" si="4"/>
        <v>8.8520462694908916E-2</v>
      </c>
      <c r="W8" s="114">
        <f t="shared" si="7"/>
        <v>0.54761663821688744</v>
      </c>
    </row>
    <row r="9" spans="1:23" x14ac:dyDescent="0.25">
      <c r="A9" s="6">
        <v>1</v>
      </c>
      <c r="B9" s="13" t="s">
        <v>842</v>
      </c>
      <c r="C9" s="13" t="s">
        <v>843</v>
      </c>
      <c r="D9" s="115">
        <f>'CO2'!AE54</f>
        <v>1502.6779018793927</v>
      </c>
      <c r="E9" s="116"/>
      <c r="F9" s="114">
        <f>'CH4'!AE54</f>
        <v>0.27675542801679942</v>
      </c>
      <c r="G9" s="114">
        <f>N2O!AE54</f>
        <v>1.0195403602587314E-2</v>
      </c>
      <c r="H9" s="116"/>
      <c r="I9" s="116"/>
      <c r="J9" s="116"/>
      <c r="K9" s="114">
        <f>D9+E9+F9*PCG!$C$5+G9*PCG!$C$6+H9+I9+J9</f>
        <v>1512.6350178533837</v>
      </c>
      <c r="M9" s="31" t="s">
        <v>844</v>
      </c>
      <c r="N9" s="110">
        <f>$K$32</f>
        <v>1462.3007916059323</v>
      </c>
      <c r="Q9" s="31" t="s">
        <v>845</v>
      </c>
      <c r="R9" s="111">
        <f t="shared" si="2"/>
        <v>2534.9788230317663</v>
      </c>
      <c r="S9" s="112">
        <f t="shared" si="3"/>
        <v>2534.9788230317663</v>
      </c>
      <c r="T9" s="113">
        <f t="shared" si="4"/>
        <v>7.8409947828557522E-2</v>
      </c>
      <c r="W9" s="114">
        <f t="shared" si="7"/>
        <v>0.62602658604544492</v>
      </c>
    </row>
    <row r="10" spans="1:23" x14ac:dyDescent="0.25">
      <c r="A10" s="6">
        <v>1</v>
      </c>
      <c r="B10" s="13" t="s">
        <v>846</v>
      </c>
      <c r="C10" s="13" t="s">
        <v>44</v>
      </c>
      <c r="D10" s="115">
        <f>'CO2'!AE17</f>
        <v>2937.1740264910122</v>
      </c>
      <c r="E10" s="116"/>
      <c r="F10" s="114">
        <f>'CH4'!AE17</f>
        <v>0.44417637946446098</v>
      </c>
      <c r="G10" s="114">
        <f>N2O!AE17</f>
        <v>6.3618843709955089E-2</v>
      </c>
      <c r="H10" s="116"/>
      <c r="I10" s="116"/>
      <c r="J10" s="116"/>
      <c r="K10" s="114">
        <f>D10+E10+F10*PCG!$C$5+G10*PCG!$C$6+H10+I10+J10</f>
        <v>2967.2368514031905</v>
      </c>
      <c r="M10" s="31" t="s">
        <v>847</v>
      </c>
      <c r="N10" s="110">
        <f>$K$35</f>
        <v>9328.7242163256778</v>
      </c>
      <c r="Q10" s="31" t="s">
        <v>841</v>
      </c>
      <c r="R10" s="111">
        <f t="shared" si="2"/>
        <v>2061.087265088931</v>
      </c>
      <c r="S10" s="112">
        <f t="shared" si="3"/>
        <v>2061.087265088931</v>
      </c>
      <c r="T10" s="113">
        <f t="shared" si="4"/>
        <v>6.3751911241785642E-2</v>
      </c>
      <c r="W10" s="114">
        <f t="shared" si="7"/>
        <v>0.68977849728723051</v>
      </c>
    </row>
    <row r="11" spans="1:23" x14ac:dyDescent="0.25">
      <c r="A11" s="6">
        <v>1</v>
      </c>
      <c r="B11" s="13" t="s">
        <v>848</v>
      </c>
      <c r="C11" s="13" t="s">
        <v>849</v>
      </c>
      <c r="D11" s="117">
        <f>+D12+D13</f>
        <v>417.84312001919892</v>
      </c>
      <c r="E11" s="32">
        <f t="shared" ref="E11:K11" si="8">+E12+E13</f>
        <v>0</v>
      </c>
      <c r="F11" s="32">
        <f t="shared" si="8"/>
        <v>1.3241896685098689E-2</v>
      </c>
      <c r="G11" s="32">
        <f t="shared" si="8"/>
        <v>6.6989656852740826E-3</v>
      </c>
      <c r="H11" s="32">
        <f t="shared" si="8"/>
        <v>0</v>
      </c>
      <c r="I11" s="32">
        <f t="shared" si="8"/>
        <v>0</v>
      </c>
      <c r="J11" s="32">
        <f t="shared" si="8"/>
        <v>0</v>
      </c>
      <c r="K11" s="32">
        <f t="shared" si="8"/>
        <v>420.17045921053807</v>
      </c>
      <c r="M11" s="31" t="s">
        <v>850</v>
      </c>
      <c r="N11" s="110">
        <f>$K$43</f>
        <v>286.06462040815615</v>
      </c>
      <c r="Q11" s="31" t="s">
        <v>724</v>
      </c>
      <c r="R11" s="111">
        <f t="shared" si="2"/>
        <v>1965.9042580157145</v>
      </c>
      <c r="S11" s="112">
        <f t="shared" si="3"/>
        <v>1965.9042580157145</v>
      </c>
      <c r="T11" s="113">
        <f t="shared" si="4"/>
        <v>6.0807786205723115E-2</v>
      </c>
      <c r="W11" s="114">
        <f t="shared" si="7"/>
        <v>0.75058628349295364</v>
      </c>
    </row>
    <row r="12" spans="1:23" x14ac:dyDescent="0.25">
      <c r="A12" s="6">
        <v>1</v>
      </c>
      <c r="B12" s="13" t="s">
        <v>852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  <c r="M12" s="118" t="s">
        <v>821</v>
      </c>
      <c r="N12" s="106">
        <f>SUM(N5:N11)-K5-K6</f>
        <v>0</v>
      </c>
      <c r="Q12" s="31" t="s">
        <v>843</v>
      </c>
      <c r="R12" s="111">
        <f t="shared" si="2"/>
        <v>1512.6350178533837</v>
      </c>
      <c r="S12" s="112">
        <f t="shared" si="3"/>
        <v>1512.6350178533837</v>
      </c>
      <c r="T12" s="113">
        <f t="shared" si="4"/>
        <v>4.6787622743011265E-2</v>
      </c>
      <c r="W12" s="114">
        <f t="shared" si="7"/>
        <v>0.79737390623596494</v>
      </c>
    </row>
    <row r="13" spans="1:23" x14ac:dyDescent="0.25">
      <c r="A13" s="6">
        <v>1</v>
      </c>
      <c r="B13" s="13" t="s">
        <v>854</v>
      </c>
      <c r="C13" s="13" t="s">
        <v>835</v>
      </c>
      <c r="D13" s="115">
        <f>'CO2'!AE10</f>
        <v>417.84312001919892</v>
      </c>
      <c r="E13" s="116"/>
      <c r="F13" s="114">
        <f>'CH4'!AE10</f>
        <v>1.3241896685098689E-2</v>
      </c>
      <c r="G13" s="114">
        <f>N2O!AE10</f>
        <v>6.6989656852740826E-3</v>
      </c>
      <c r="H13" s="116"/>
      <c r="I13" s="116"/>
      <c r="J13" s="116"/>
      <c r="K13" s="114">
        <f>D13+E13+F13*PCG!$C$5+G13*PCG!$C$6+H13+I13+J13</f>
        <v>420.17045921053807</v>
      </c>
      <c r="Q13" s="31" t="s">
        <v>853</v>
      </c>
      <c r="R13" s="111">
        <f t="shared" si="2"/>
        <v>1076.0588827979816</v>
      </c>
      <c r="S13" s="112">
        <f t="shared" si="3"/>
        <v>1076.0588827979816</v>
      </c>
      <c r="T13" s="113">
        <f t="shared" si="4"/>
        <v>3.3283797124481276E-2</v>
      </c>
      <c r="W13" s="114">
        <f t="shared" si="7"/>
        <v>0.8306577033604462</v>
      </c>
    </row>
    <row r="14" spans="1:23" x14ac:dyDescent="0.25">
      <c r="A14" s="6">
        <v>1</v>
      </c>
      <c r="B14" s="13" t="s">
        <v>855</v>
      </c>
      <c r="C14" s="13" t="s">
        <v>856</v>
      </c>
      <c r="D14" s="115">
        <f>'CO2'!AE56</f>
        <v>3.6053183089163272</v>
      </c>
      <c r="E14" s="116"/>
      <c r="F14" s="114">
        <f>'CH4'!AE56</f>
        <v>4.8830209179021521E-4</v>
      </c>
      <c r="G14" s="114">
        <f>N2O!AE56</f>
        <v>2.929812550741291E-5</v>
      </c>
      <c r="H14" s="116"/>
      <c r="I14" s="116"/>
      <c r="J14" s="116"/>
      <c r="K14" s="114">
        <f>D14+E14+F14*PCG!$C$5+G14*PCG!$C$6+H14+I14+J14</f>
        <v>3.6262567026122916</v>
      </c>
      <c r="Q14" s="31" t="s">
        <v>391</v>
      </c>
      <c r="R14" s="111">
        <f t="shared" si="2"/>
        <v>1070.1140625768539</v>
      </c>
      <c r="S14" s="112">
        <f t="shared" si="3"/>
        <v>1070.1140625768539</v>
      </c>
      <c r="T14" s="113">
        <f t="shared" si="4"/>
        <v>3.3099916675795205E-2</v>
      </c>
      <c r="W14" s="114">
        <f t="shared" si="7"/>
        <v>0.86375762003624135</v>
      </c>
    </row>
    <row r="15" spans="1:23" x14ac:dyDescent="0.25">
      <c r="A15" s="6">
        <v>1</v>
      </c>
      <c r="B15" s="13" t="s">
        <v>858</v>
      </c>
      <c r="C15" s="13" t="s">
        <v>859</v>
      </c>
      <c r="D15" s="115">
        <f>'CO2'!AE60</f>
        <v>1.8882887058835032</v>
      </c>
      <c r="E15" s="116"/>
      <c r="F15" s="114">
        <f>'CH4'!AE60</f>
        <v>1.3204816125059464E-5</v>
      </c>
      <c r="G15" s="114">
        <f>N2O!AE60</f>
        <v>5.2819264500237858E-5</v>
      </c>
      <c r="H15" s="116"/>
      <c r="I15" s="116"/>
      <c r="J15" s="116"/>
      <c r="K15" s="114">
        <f>D15+E15+F15*PCG!$C$5+G15*PCG!$C$6+H15+I15+J15</f>
        <v>1.9043589671077006</v>
      </c>
      <c r="Q15" s="31" t="s">
        <v>873</v>
      </c>
      <c r="R15" s="111">
        <f t="shared" si="2"/>
        <v>1062.2680348041417</v>
      </c>
      <c r="S15" s="112">
        <f t="shared" si="3"/>
        <v>1062.2680348041417</v>
      </c>
      <c r="T15" s="113">
        <f t="shared" si="4"/>
        <v>3.2857229587946471E-2</v>
      </c>
      <c r="W15" s="114">
        <f t="shared" si="7"/>
        <v>0.8966148496241878</v>
      </c>
    </row>
    <row r="16" spans="1:23" x14ac:dyDescent="0.25">
      <c r="A16" s="6">
        <v>1</v>
      </c>
      <c r="B16" s="13" t="s">
        <v>860</v>
      </c>
      <c r="C16" s="13" t="s">
        <v>861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  <c r="Q16" s="31" t="s">
        <v>872</v>
      </c>
      <c r="R16" s="111">
        <f t="shared" si="2"/>
        <v>868.91431970143208</v>
      </c>
      <c r="S16" s="112">
        <f t="shared" si="3"/>
        <v>868.91431970143208</v>
      </c>
      <c r="T16" s="113">
        <f t="shared" si="4"/>
        <v>2.6876566327205989E-2</v>
      </c>
      <c r="W16" s="114">
        <f t="shared" si="7"/>
        <v>0.92349141595139383</v>
      </c>
    </row>
    <row r="17" spans="1:23" x14ac:dyDescent="0.25">
      <c r="A17" s="6">
        <v>1</v>
      </c>
      <c r="B17" s="13" t="s">
        <v>862</v>
      </c>
      <c r="C17" s="13" t="s">
        <v>863</v>
      </c>
      <c r="D17" s="114">
        <f>'CO2'!AE80</f>
        <v>0.27317139278850633</v>
      </c>
      <c r="E17" s="116"/>
      <c r="F17" s="114">
        <f>'CH4'!AE80</f>
        <v>5.148780178212685</v>
      </c>
      <c r="G17" s="114">
        <f>N2O!AE80</f>
        <v>0</v>
      </c>
      <c r="H17" s="116"/>
      <c r="I17" s="116"/>
      <c r="J17" s="116"/>
      <c r="K17" s="114">
        <f>D17+E17+F17*PCG!$C$5+G17*PCG!$C$6+H17+I17+J17</f>
        <v>128.99267584810562</v>
      </c>
      <c r="Q17" s="31" t="s">
        <v>849</v>
      </c>
      <c r="R17" s="111">
        <f t="shared" si="2"/>
        <v>420.17045921053807</v>
      </c>
      <c r="S17" s="112">
        <f t="shared" si="3"/>
        <v>420.17045921053807</v>
      </c>
      <c r="T17" s="113">
        <f t="shared" si="4"/>
        <v>1.2996378307569988E-2</v>
      </c>
      <c r="W17" s="114">
        <f t="shared" si="7"/>
        <v>0.93648779425896378</v>
      </c>
    </row>
    <row r="18" spans="1:23" x14ac:dyDescent="0.25">
      <c r="A18" s="6">
        <v>1</v>
      </c>
      <c r="B18" s="6" t="s">
        <v>865</v>
      </c>
      <c r="C18" s="31" t="s">
        <v>72</v>
      </c>
      <c r="D18" s="32">
        <f>+SUM(D19:D23)</f>
        <v>8993.2825766702699</v>
      </c>
      <c r="E18" s="32">
        <f t="shared" ref="E18:K18" si="9">+SUM(E19:E23)</f>
        <v>0</v>
      </c>
      <c r="F18" s="32">
        <f t="shared" si="9"/>
        <v>2.1066054092321256</v>
      </c>
      <c r="G18" s="32">
        <f t="shared" si="9"/>
        <v>0.69672052654057781</v>
      </c>
      <c r="H18" s="32">
        <f t="shared" si="9"/>
        <v>0</v>
      </c>
      <c r="I18" s="32">
        <f t="shared" si="9"/>
        <v>0</v>
      </c>
      <c r="J18" s="32">
        <f t="shared" si="9"/>
        <v>0</v>
      </c>
      <c r="K18" s="32">
        <f t="shared" si="9"/>
        <v>9253.570428810166</v>
      </c>
      <c r="Q18" s="31" t="s">
        <v>835</v>
      </c>
      <c r="R18" s="111">
        <f t="shared" si="2"/>
        <v>420.17045921053807</v>
      </c>
      <c r="S18" s="112">
        <f t="shared" si="3"/>
        <v>420.17045921053807</v>
      </c>
      <c r="T18" s="113">
        <f t="shared" si="4"/>
        <v>1.2996378307569988E-2</v>
      </c>
      <c r="W18" s="114">
        <f t="shared" si="7"/>
        <v>0.94948417256653372</v>
      </c>
    </row>
    <row r="19" spans="1:23" x14ac:dyDescent="0.25">
      <c r="A19" s="6">
        <v>1</v>
      </c>
      <c r="B19" s="13" t="s">
        <v>866</v>
      </c>
      <c r="C19" s="13" t="s">
        <v>837</v>
      </c>
      <c r="D19" s="114">
        <f>'CO2'!AE35</f>
        <v>7750.9527545247201</v>
      </c>
      <c r="E19" s="116"/>
      <c r="F19" s="114">
        <f>'CH4'!AE35</f>
        <v>1.6191461581720239</v>
      </c>
      <c r="G19" s="114">
        <f>N2O!AE35</f>
        <v>0.6285660294127825</v>
      </c>
      <c r="H19" s="116"/>
      <c r="I19" s="116"/>
      <c r="J19" s="116"/>
      <c r="K19" s="114">
        <f>D19+E19+F19*PCG!$C$5+G19*PCG!$C$6+H19+I19+J19</f>
        <v>7978.7440852440295</v>
      </c>
      <c r="Q19" s="31" t="s">
        <v>875</v>
      </c>
      <c r="R19" s="111">
        <f t="shared" si="2"/>
        <v>394.66891641287026</v>
      </c>
      <c r="S19" s="112">
        <f t="shared" si="3"/>
        <v>394.66891641287026</v>
      </c>
      <c r="T19" s="113">
        <f t="shared" si="4"/>
        <v>1.2207584877760809E-2</v>
      </c>
      <c r="W19" s="114">
        <f t="shared" si="7"/>
        <v>0.96169175744429458</v>
      </c>
    </row>
    <row r="20" spans="1:23" x14ac:dyDescent="0.25">
      <c r="A20" s="6">
        <v>1</v>
      </c>
      <c r="B20" s="13" t="s">
        <v>867</v>
      </c>
      <c r="C20" s="13" t="s">
        <v>868</v>
      </c>
      <c r="D20" s="114">
        <f>'CO2'!AE46</f>
        <v>10.070792534683729</v>
      </c>
      <c r="E20" s="116"/>
      <c r="F20" s="114">
        <f>'CH4'!AE46</f>
        <v>5.6507234857335682E-4</v>
      </c>
      <c r="G20" s="114">
        <f>N2O!AE46</f>
        <v>3.8865372766249298E-3</v>
      </c>
      <c r="H20" s="116"/>
      <c r="I20" s="116"/>
      <c r="J20" s="116"/>
      <c r="K20" s="114">
        <f>D20+E20+F20*PCG!$C$5+G20*PCG!$C$6+H20+I20+J20</f>
        <v>11.243107451832293</v>
      </c>
      <c r="Q20" s="31" t="s">
        <v>744</v>
      </c>
      <c r="R20" s="111">
        <f t="shared" si="2"/>
        <v>392.18672902907849</v>
      </c>
      <c r="S20" s="112">
        <f t="shared" si="3"/>
        <v>392.18672902907849</v>
      </c>
      <c r="T20" s="113">
        <f t="shared" si="4"/>
        <v>1.2130807832723784E-2</v>
      </c>
      <c r="W20" s="114">
        <f t="shared" si="7"/>
        <v>0.97382256527701838</v>
      </c>
    </row>
    <row r="21" spans="1:23" x14ac:dyDescent="0.25">
      <c r="A21" s="6">
        <v>1</v>
      </c>
      <c r="B21" s="13" t="s">
        <v>870</v>
      </c>
      <c r="C21" s="13" t="s">
        <v>857</v>
      </c>
      <c r="D21" s="114">
        <f>'CO2'!AE47</f>
        <v>0</v>
      </c>
      <c r="E21" s="116"/>
      <c r="F21" s="114">
        <f>'CH4'!AE47</f>
        <v>0</v>
      </c>
      <c r="G21" s="114">
        <f>N2O!AE47</f>
        <v>0</v>
      </c>
      <c r="H21" s="116"/>
      <c r="I21" s="116"/>
      <c r="J21" s="116"/>
      <c r="K21" s="114">
        <f>D21+E21+F21*PCG!$C$5+G21*PCG!$C$6+H21+I21+J21</f>
        <v>0</v>
      </c>
      <c r="Q21" s="31" t="s">
        <v>869</v>
      </c>
      <c r="R21" s="111">
        <f t="shared" si="2"/>
        <v>311.09379661058216</v>
      </c>
      <c r="S21" s="112">
        <f t="shared" si="3"/>
        <v>311.09379661058216</v>
      </c>
      <c r="T21" s="113">
        <f t="shared" si="4"/>
        <v>9.6225057741707067E-3</v>
      </c>
      <c r="W21" s="114">
        <f t="shared" si="7"/>
        <v>0.98344507105118906</v>
      </c>
    </row>
    <row r="22" spans="1:23" x14ac:dyDescent="0.25">
      <c r="A22" s="6">
        <v>1</v>
      </c>
      <c r="B22" s="13" t="s">
        <v>871</v>
      </c>
      <c r="C22" s="13" t="s">
        <v>872</v>
      </c>
      <c r="D22" s="114">
        <f>'CO2'!AE34</f>
        <v>861.58178478039872</v>
      </c>
      <c r="E22" s="116"/>
      <c r="F22" s="114">
        <f>'CH4'!AE34</f>
        <v>6.0250903213092113E-3</v>
      </c>
      <c r="G22" s="114">
        <f>N2O!AE34</f>
        <v>2.4100361285236845E-2</v>
      </c>
      <c r="H22" s="116"/>
      <c r="I22" s="116"/>
      <c r="J22" s="116"/>
      <c r="K22" s="114">
        <f>D22+E22+F22*PCG!$C$5+G22*PCG!$C$6+H22+I22+J22</f>
        <v>868.91431970143208</v>
      </c>
      <c r="Q22" s="31" t="s">
        <v>883</v>
      </c>
      <c r="R22" s="111">
        <f t="shared" si="2"/>
        <v>219.73353365065603</v>
      </c>
      <c r="S22" s="112">
        <f t="shared" si="3"/>
        <v>219.73353365065603</v>
      </c>
      <c r="T22" s="113">
        <f t="shared" si="4"/>
        <v>6.7966228171984317E-3</v>
      </c>
      <c r="W22" s="114">
        <f t="shared" si="7"/>
        <v>0.99024169386838745</v>
      </c>
    </row>
    <row r="23" spans="1:23" x14ac:dyDescent="0.25">
      <c r="A23" s="6">
        <v>1</v>
      </c>
      <c r="B23" s="13" t="s">
        <v>874</v>
      </c>
      <c r="C23" s="13" t="s">
        <v>875</v>
      </c>
      <c r="D23" s="114">
        <f>'CO2'!AE52</f>
        <v>370.67724483046658</v>
      </c>
      <c r="E23" s="116"/>
      <c r="F23" s="114">
        <f>'CH4'!AE52</f>
        <v>0.48086908839021925</v>
      </c>
      <c r="G23" s="114">
        <f>N2O!AE52</f>
        <v>4.0167598565933584E-2</v>
      </c>
      <c r="H23" s="116"/>
      <c r="I23" s="116"/>
      <c r="J23" s="116"/>
      <c r="K23" s="114">
        <f>D23+E23+F23*PCG!$C$5+G23*PCG!$C$6+H23+I23+J23</f>
        <v>394.66891641287026</v>
      </c>
      <c r="Q23" s="31" t="s">
        <v>863</v>
      </c>
      <c r="R23" s="111">
        <f t="shared" si="2"/>
        <v>128.99267584810562</v>
      </c>
      <c r="S23" s="112">
        <f t="shared" si="3"/>
        <v>128.99267584810562</v>
      </c>
      <c r="T23" s="113">
        <f t="shared" si="4"/>
        <v>3.9898988076829582E-3</v>
      </c>
      <c r="W23" s="114">
        <f t="shared" si="7"/>
        <v>0.99423159267607042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0.60113209082155694</v>
      </c>
      <c r="E24" s="32">
        <f t="shared" ref="E24:J24" si="10">SUM(E25:E28)</f>
        <v>0</v>
      </c>
      <c r="F24" s="32">
        <f t="shared" si="10"/>
        <v>114.37610590251978</v>
      </c>
      <c r="G24" s="32">
        <f t="shared" si="10"/>
        <v>0.67378456440802004</v>
      </c>
      <c r="H24" s="32">
        <f t="shared" si="10"/>
        <v>0</v>
      </c>
      <c r="I24" s="32">
        <f t="shared" si="10"/>
        <v>0</v>
      </c>
      <c r="J24" s="32">
        <f t="shared" si="10"/>
        <v>0</v>
      </c>
      <c r="K24" s="119">
        <f>SUM(K25:K28)</f>
        <v>3060.791579847406</v>
      </c>
      <c r="Q24" s="31" t="s">
        <v>886</v>
      </c>
      <c r="R24" s="111">
        <f t="shared" si="2"/>
        <v>66.331086757500103</v>
      </c>
      <c r="S24" s="112">
        <f t="shared" si="3"/>
        <v>66.331086757500103</v>
      </c>
      <c r="T24" s="113">
        <f t="shared" si="4"/>
        <v>2.0517003948170381E-3</v>
      </c>
      <c r="W24" s="114">
        <f t="shared" si="7"/>
        <v>0.99628329307088748</v>
      </c>
    </row>
    <row r="25" spans="1:23" x14ac:dyDescent="0.25">
      <c r="A25" s="6">
        <v>1</v>
      </c>
      <c r="B25" s="13" t="s">
        <v>877</v>
      </c>
      <c r="C25" s="13" t="s">
        <v>724</v>
      </c>
      <c r="D25" s="116"/>
      <c r="E25" s="116"/>
      <c r="F25" s="114">
        <f>'CH4'!AE426</f>
        <v>78.63617032062858</v>
      </c>
      <c r="G25" s="114">
        <f>N2O!AE426</f>
        <v>0</v>
      </c>
      <c r="H25" s="116"/>
      <c r="I25" s="116"/>
      <c r="J25" s="116"/>
      <c r="K25" s="114">
        <f>D25+E25+F25*PCG!$C$5+G25*PCG!$C$6+H25+I25+J25</f>
        <v>1965.9042580157145</v>
      </c>
      <c r="Q25" s="31" t="s">
        <v>896</v>
      </c>
      <c r="R25" s="111">
        <f t="shared" si="2"/>
        <v>35.383711898145094</v>
      </c>
      <c r="S25" s="112">
        <f t="shared" si="3"/>
        <v>35.383711898145094</v>
      </c>
      <c r="T25" s="113">
        <f t="shared" si="4"/>
        <v>1.0944608210162945E-3</v>
      </c>
      <c r="W25" s="114">
        <f t="shared" si="7"/>
        <v>0.99737775389190375</v>
      </c>
    </row>
    <row r="26" spans="1:23" x14ac:dyDescent="0.25">
      <c r="A26" s="6">
        <v>1</v>
      </c>
      <c r="B26" s="13" t="s">
        <v>878</v>
      </c>
      <c r="C26" s="13" t="s">
        <v>879</v>
      </c>
      <c r="D26" s="116"/>
      <c r="E26" s="116"/>
      <c r="F26" s="114">
        <f>'CH4'!AE430</f>
        <v>0.66945559999999982</v>
      </c>
      <c r="G26" s="114">
        <f>N2O!AE430</f>
        <v>5.020916999999999E-2</v>
      </c>
      <c r="H26" s="116"/>
      <c r="I26" s="116"/>
      <c r="J26" s="116"/>
      <c r="K26" s="114">
        <f>D26+E26+F26*PCG!$C$5+G26*PCG!$C$6+H26+I26+J26</f>
        <v>31.698722659999994</v>
      </c>
      <c r="Q26" s="31" t="s">
        <v>879</v>
      </c>
      <c r="R26" s="111">
        <f t="shared" si="2"/>
        <v>31.698722659999994</v>
      </c>
      <c r="S26" s="112">
        <f t="shared" si="3"/>
        <v>31.698722659999994</v>
      </c>
      <c r="T26" s="113">
        <f t="shared" si="4"/>
        <v>9.8047966611016033E-4</v>
      </c>
      <c r="W26" s="114">
        <f t="shared" si="7"/>
        <v>0.9983582335580139</v>
      </c>
    </row>
    <row r="27" spans="1:23" x14ac:dyDescent="0.25">
      <c r="A27" s="6">
        <v>1</v>
      </c>
      <c r="B27" s="13" t="s">
        <v>880</v>
      </c>
      <c r="C27" s="13" t="s">
        <v>881</v>
      </c>
      <c r="D27" s="114">
        <f>'CO2'!AE431</f>
        <v>0.60113209082155694</v>
      </c>
      <c r="E27" s="116"/>
      <c r="F27" s="114">
        <f>'CH4'!AE431</f>
        <v>9.6892902889609452E-3</v>
      </c>
      <c r="G27" s="114">
        <f>N2O!AE431</f>
        <v>2.5906046813474481E-4</v>
      </c>
      <c r="H27" s="116"/>
      <c r="I27" s="116"/>
      <c r="J27" s="116"/>
      <c r="K27" s="114">
        <f>D27+E27+F27*PCG!$C$5+G27*PCG!$C$6+H27+I27+J27</f>
        <v>0.92056436754973459</v>
      </c>
      <c r="Q27" s="31" t="s">
        <v>893</v>
      </c>
      <c r="R27" s="111">
        <f t="shared" si="2"/>
        <v>29.240852491998801</v>
      </c>
      <c r="S27" s="112">
        <f t="shared" si="3"/>
        <v>29.240852491998801</v>
      </c>
      <c r="T27" s="113">
        <f t="shared" si="4"/>
        <v>9.044547818423495E-4</v>
      </c>
      <c r="W27" s="114">
        <f t="shared" si="7"/>
        <v>0.99926268833985621</v>
      </c>
    </row>
    <row r="28" spans="1:23" x14ac:dyDescent="0.25">
      <c r="A28" s="6">
        <v>1</v>
      </c>
      <c r="B28" s="13" t="s">
        <v>882</v>
      </c>
      <c r="C28" s="13" t="s">
        <v>873</v>
      </c>
      <c r="D28" s="116"/>
      <c r="E28" s="116"/>
      <c r="F28" s="114">
        <f>'CH4'!AE434</f>
        <v>35.060790691602236</v>
      </c>
      <c r="G28" s="114">
        <f>N2O!AE434</f>
        <v>0.62331633393988528</v>
      </c>
      <c r="H28" s="116"/>
      <c r="I28" s="116"/>
      <c r="J28" s="116"/>
      <c r="K28" s="114">
        <f>D28+E28+F28*PCG!$C$5+G28*PCG!$C$6+H28+I28+J28</f>
        <v>1062.2680348041417</v>
      </c>
      <c r="Q28" s="31" t="s">
        <v>868</v>
      </c>
      <c r="R28" s="111">
        <f t="shared" si="2"/>
        <v>11.243107451832293</v>
      </c>
      <c r="S28" s="112">
        <f t="shared" si="3"/>
        <v>11.243107451832293</v>
      </c>
      <c r="T28" s="113">
        <f t="shared" si="4"/>
        <v>3.4776285336959959E-4</v>
      </c>
      <c r="W28" s="114">
        <f t="shared" si="7"/>
        <v>0.99961045119322578</v>
      </c>
    </row>
    <row r="29" spans="1:23" x14ac:dyDescent="0.25">
      <c r="A29" s="6">
        <v>1</v>
      </c>
      <c r="B29" s="6" t="s">
        <v>884</v>
      </c>
      <c r="C29" s="31" t="s">
        <v>743</v>
      </c>
      <c r="D29" s="32">
        <f>D30+D31</f>
        <v>354.51742334969015</v>
      </c>
      <c r="E29" s="32">
        <f t="shared" ref="E29:K29" si="11">E30+E31</f>
        <v>0</v>
      </c>
      <c r="F29" s="32">
        <f t="shared" si="11"/>
        <v>0</v>
      </c>
      <c r="G29" s="32">
        <f t="shared" si="11"/>
        <v>3.3938644892973394E-4</v>
      </c>
      <c r="H29" s="32">
        <f t="shared" si="11"/>
        <v>1009.3096370279474</v>
      </c>
      <c r="I29" s="32">
        <f t="shared" si="11"/>
        <v>0</v>
      </c>
      <c r="J29" s="32">
        <f t="shared" si="11"/>
        <v>23.224481869145119</v>
      </c>
      <c r="K29" s="32">
        <f t="shared" si="11"/>
        <v>1387.1526794085637</v>
      </c>
      <c r="Q29" s="31" t="s">
        <v>864</v>
      </c>
      <c r="R29" s="111">
        <f t="shared" si="2"/>
        <v>6.1428594061462922</v>
      </c>
      <c r="S29" s="112">
        <f t="shared" si="3"/>
        <v>6.1428594061462922</v>
      </c>
      <c r="T29" s="113">
        <f t="shared" si="4"/>
        <v>1.9000603917394493E-4</v>
      </c>
      <c r="W29" s="114">
        <f t="shared" si="7"/>
        <v>0.99980045723239974</v>
      </c>
    </row>
    <row r="30" spans="1:23" x14ac:dyDescent="0.25">
      <c r="A30" s="6">
        <v>1</v>
      </c>
      <c r="B30" s="13" t="s">
        <v>885</v>
      </c>
      <c r="C30" s="13" t="s">
        <v>869</v>
      </c>
      <c r="D30" s="114">
        <f>'CO2'!AE112+'CO2'!AE122+'CO2'!AE141</f>
        <v>311.09379661058216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311.09379661058216</v>
      </c>
      <c r="Q30" s="31" t="s">
        <v>856</v>
      </c>
      <c r="R30" s="111">
        <f t="shared" si="2"/>
        <v>3.6262567026122916</v>
      </c>
      <c r="S30" s="112">
        <f t="shared" si="3"/>
        <v>3.6262567026122916</v>
      </c>
      <c r="T30" s="113">
        <f t="shared" si="4"/>
        <v>1.1216448685150367E-4</v>
      </c>
      <c r="W30" s="114">
        <f t="shared" si="7"/>
        <v>0.99991262171925122</v>
      </c>
    </row>
    <row r="31" spans="1:23" x14ac:dyDescent="0.25">
      <c r="A31" s="6">
        <v>1</v>
      </c>
      <c r="B31" s="13" t="s">
        <v>887</v>
      </c>
      <c r="C31" s="13" t="s">
        <v>853</v>
      </c>
      <c r="D31" s="114">
        <f>'CO2'!AE149+'CO2'!AE160+'CO2'!AE173+'CO2'!AE187</f>
        <v>43.423626739108002</v>
      </c>
      <c r="E31" s="116"/>
      <c r="F31" s="114">
        <f>'CH4'!AE149+'CH4'!AE160+'CH4'!AE173+'CH4'!AE187</f>
        <v>0</v>
      </c>
      <c r="G31" s="114">
        <f>N2O!AE149+N2O!AE160+N2O!AE173+N2O!AE187</f>
        <v>3.3938644892973394E-4</v>
      </c>
      <c r="H31" s="114">
        <f>HFC!AE149+HFC!AE160+HFC!AE173+HFC!AE187</f>
        <v>1009.3096370279474</v>
      </c>
      <c r="I31" s="114">
        <f>PFC!AE149+PFC!AE160+PFC!AE173+PFC!AE187</f>
        <v>0</v>
      </c>
      <c r="J31" s="114">
        <f>'SF6'!AE149+'SF6'!AE160+'SF6'!AE173+'SF6'!AE187</f>
        <v>23.224481869145119</v>
      </c>
      <c r="K31" s="114">
        <f>D31+E31+F31*PCG!$C$5+G31*PCG!$C$6+H31+I31+J31</f>
        <v>1076.0588827979816</v>
      </c>
      <c r="Q31" s="31" t="s">
        <v>859</v>
      </c>
      <c r="R31" s="111">
        <f t="shared" si="2"/>
        <v>1.9043589671077006</v>
      </c>
      <c r="S31" s="112">
        <f t="shared" si="3"/>
        <v>1.9043589671077006</v>
      </c>
      <c r="T31" s="113">
        <f t="shared" si="4"/>
        <v>5.8904116239983802E-5</v>
      </c>
      <c r="W31" s="114">
        <f t="shared" si="7"/>
        <v>0.9999715258354912</v>
      </c>
    </row>
    <row r="32" spans="1:23" x14ac:dyDescent="0.25">
      <c r="A32" s="6">
        <v>1</v>
      </c>
      <c r="B32" s="6" t="s">
        <v>889</v>
      </c>
      <c r="C32" s="31" t="s">
        <v>844</v>
      </c>
      <c r="D32" s="32">
        <f t="shared" ref="D32:K32" si="12">SUM(D33:D34)</f>
        <v>1154.8865229191135</v>
      </c>
      <c r="E32" s="32">
        <f t="shared" si="12"/>
        <v>-735.60972902376375</v>
      </c>
      <c r="F32" s="32">
        <f t="shared" si="12"/>
        <v>24.376202742158775</v>
      </c>
      <c r="G32" s="32">
        <f t="shared" si="12"/>
        <v>1.4550970777067558</v>
      </c>
      <c r="H32" s="32">
        <f t="shared" si="12"/>
        <v>0</v>
      </c>
      <c r="I32" s="32">
        <f t="shared" si="12"/>
        <v>0</v>
      </c>
      <c r="J32" s="32">
        <f t="shared" si="12"/>
        <v>0</v>
      </c>
      <c r="K32" s="32">
        <f t="shared" si="12"/>
        <v>1462.3007916059323</v>
      </c>
      <c r="Q32" s="31" t="s">
        <v>881</v>
      </c>
      <c r="R32" s="111">
        <f t="shared" si="2"/>
        <v>0.92056436754973459</v>
      </c>
      <c r="S32" s="112">
        <f t="shared" si="3"/>
        <v>0.92056436754973459</v>
      </c>
      <c r="T32" s="113">
        <f t="shared" si="4"/>
        <v>2.8474164508434326E-5</v>
      </c>
      <c r="W32" s="114">
        <f t="shared" si="7"/>
        <v>0.99999999999999967</v>
      </c>
    </row>
    <row r="33" spans="1:23" x14ac:dyDescent="0.25">
      <c r="A33" s="6">
        <v>1</v>
      </c>
      <c r="B33" s="13" t="s">
        <v>890</v>
      </c>
      <c r="C33" s="13" t="s">
        <v>391</v>
      </c>
      <c r="D33" s="146">
        <f>'CO2'!$AE$191</f>
        <v>29.84099154614481</v>
      </c>
      <c r="E33" s="116"/>
      <c r="F33" s="114">
        <f>'CH4'!$AE$191</f>
        <v>24.311539196443363</v>
      </c>
      <c r="G33" s="114">
        <f>N2O!$AE$191</f>
        <v>1.4512905742269295</v>
      </c>
      <c r="H33" s="116"/>
      <c r="I33" s="116"/>
      <c r="J33" s="116"/>
      <c r="K33" s="114">
        <f>D33+E33+F33*PCG!$C$5+G33*PCG!$C$6+H33+I33+J33</f>
        <v>1070.1140625768539</v>
      </c>
      <c r="Q33" s="31" t="s">
        <v>857</v>
      </c>
      <c r="R33" s="111">
        <f t="shared" si="2"/>
        <v>0</v>
      </c>
      <c r="S33" s="112">
        <f t="shared" si="3"/>
        <v>0</v>
      </c>
      <c r="T33" s="113">
        <f t="shared" si="4"/>
        <v>0</v>
      </c>
      <c r="W33" s="114">
        <f t="shared" si="7"/>
        <v>0.99999999999999967</v>
      </c>
    </row>
    <row r="34" spans="1:23" x14ac:dyDescent="0.25">
      <c r="A34" s="6">
        <v>1</v>
      </c>
      <c r="B34" s="13" t="s">
        <v>891</v>
      </c>
      <c r="C34" s="13" t="s">
        <v>744</v>
      </c>
      <c r="D34" s="114">
        <f>'CO2'!$AE$297</f>
        <v>1125.0455313729688</v>
      </c>
      <c r="E34" s="114">
        <f>'abs CO2'!$AE$297</f>
        <v>-735.60972902376375</v>
      </c>
      <c r="F34" s="146">
        <f>'CH4'!$AE$297</f>
        <v>6.4663545715412718E-2</v>
      </c>
      <c r="G34" s="146">
        <f>N2O!$AE$297</f>
        <v>3.8065034798262353E-3</v>
      </c>
      <c r="H34" s="116"/>
      <c r="I34" s="116"/>
      <c r="J34" s="116"/>
      <c r="K34" s="114">
        <f>D34+E34+F34*PCG!$C$5+G34*PCG!$C$6+H34+I34+J34</f>
        <v>392.18672902907849</v>
      </c>
      <c r="Q34" s="31" t="s">
        <v>42</v>
      </c>
      <c r="R34" s="111">
        <f t="shared" si="2"/>
        <v>0</v>
      </c>
      <c r="S34" s="112">
        <f t="shared" si="3"/>
        <v>0</v>
      </c>
      <c r="T34" s="113">
        <f t="shared" si="4"/>
        <v>0</v>
      </c>
      <c r="W34" s="114">
        <f t="shared" si="7"/>
        <v>0.99999999999999967</v>
      </c>
    </row>
    <row r="35" spans="1:23" x14ac:dyDescent="0.25">
      <c r="A35" s="6">
        <v>2</v>
      </c>
      <c r="B35" s="6" t="s">
        <v>838</v>
      </c>
      <c r="C35" s="31" t="s">
        <v>847</v>
      </c>
      <c r="D35" s="32"/>
      <c r="E35" s="32"/>
      <c r="F35" s="32"/>
      <c r="G35" s="32"/>
      <c r="H35" s="32"/>
      <c r="I35" s="32"/>
      <c r="J35" s="32"/>
      <c r="K35" s="32">
        <f>SUM(K36:K39)+K42</f>
        <v>9328.7242163256778</v>
      </c>
      <c r="Q35" s="31" t="s">
        <v>892</v>
      </c>
      <c r="R35" s="111">
        <f t="shared" si="2"/>
        <v>0</v>
      </c>
      <c r="S35" s="112">
        <f t="shared" si="3"/>
        <v>0</v>
      </c>
      <c r="T35" s="113">
        <f t="shared" si="4"/>
        <v>0</v>
      </c>
      <c r="W35" s="114">
        <f t="shared" si="7"/>
        <v>0.99999999999999967</v>
      </c>
    </row>
    <row r="36" spans="1:23" x14ac:dyDescent="0.25">
      <c r="A36" s="6">
        <v>2</v>
      </c>
      <c r="B36" s="13" t="s">
        <v>840</v>
      </c>
      <c r="C36" s="13" t="s">
        <v>845</v>
      </c>
      <c r="D36" s="116"/>
      <c r="E36" s="116"/>
      <c r="F36" s="116"/>
      <c r="G36" s="116"/>
      <c r="H36" s="116"/>
      <c r="I36" s="116"/>
      <c r="J36" s="116"/>
      <c r="K36" s="114">
        <v>2534.9788230317663</v>
      </c>
      <c r="Q36" s="31" t="s">
        <v>861</v>
      </c>
      <c r="R36" s="111">
        <f t="shared" si="2"/>
        <v>0</v>
      </c>
      <c r="S36" s="112">
        <f t="shared" si="3"/>
        <v>0</v>
      </c>
      <c r="T36" s="113">
        <f t="shared" si="4"/>
        <v>0</v>
      </c>
      <c r="W36" s="114">
        <f t="shared" si="7"/>
        <v>0.99999999999999967</v>
      </c>
    </row>
    <row r="37" spans="1:23" x14ac:dyDescent="0.25">
      <c r="A37" s="6">
        <v>2</v>
      </c>
      <c r="B37" s="13" t="s">
        <v>842</v>
      </c>
      <c r="C37" s="13" t="s">
        <v>851</v>
      </c>
      <c r="D37" s="116"/>
      <c r="E37" s="116"/>
      <c r="F37" s="116"/>
      <c r="G37" s="116"/>
      <c r="H37" s="116"/>
      <c r="I37" s="116"/>
      <c r="J37" s="116"/>
      <c r="K37" s="114">
        <v>2861.8498615406584</v>
      </c>
      <c r="Q37" s="31" t="s">
        <v>888</v>
      </c>
      <c r="R37" s="111">
        <f t="shared" si="2"/>
        <v>0</v>
      </c>
      <c r="S37" s="112">
        <f t="shared" si="3"/>
        <v>0</v>
      </c>
      <c r="T37" s="113">
        <f t="shared" si="4"/>
        <v>0</v>
      </c>
      <c r="W37" s="114">
        <f t="shared" si="7"/>
        <v>0.99999999999999967</v>
      </c>
    </row>
    <row r="38" spans="1:23" x14ac:dyDescent="0.25">
      <c r="A38" s="6">
        <v>2</v>
      </c>
      <c r="B38" s="13" t="s">
        <v>846</v>
      </c>
      <c r="C38" s="13" t="s">
        <v>839</v>
      </c>
      <c r="D38" s="116"/>
      <c r="E38" s="116"/>
      <c r="F38" s="116"/>
      <c r="G38" s="116"/>
      <c r="H38" s="116"/>
      <c r="I38" s="116"/>
      <c r="J38" s="116"/>
      <c r="K38" s="114">
        <v>3896.5118198551081</v>
      </c>
    </row>
    <row r="39" spans="1:23" x14ac:dyDescent="0.25">
      <c r="A39" s="6">
        <v>2</v>
      </c>
      <c r="B39" s="13" t="s">
        <v>848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35.383711898145094</v>
      </c>
    </row>
    <row r="40" spans="1:23" x14ac:dyDescent="0.25">
      <c r="A40" s="6">
        <v>2</v>
      </c>
      <c r="B40" s="13" t="s">
        <v>852</v>
      </c>
      <c r="C40" s="13" t="s">
        <v>893</v>
      </c>
      <c r="D40" s="116"/>
      <c r="E40" s="116"/>
      <c r="F40" s="116"/>
      <c r="G40" s="116"/>
      <c r="H40" s="116"/>
      <c r="I40" s="116"/>
      <c r="J40" s="116"/>
      <c r="K40" s="114">
        <v>29.240852491998801</v>
      </c>
      <c r="Q40" s="120" t="s">
        <v>240</v>
      </c>
      <c r="S40" s="112">
        <f>SUM(S5:S37)</f>
        <v>32329.811372588454</v>
      </c>
      <c r="T40" s="114">
        <f>SUM(T5:T37)</f>
        <v>0.99999999999999967</v>
      </c>
    </row>
    <row r="41" spans="1:23" x14ac:dyDescent="0.25">
      <c r="A41" s="6">
        <v>2</v>
      </c>
      <c r="B41" s="13" t="s">
        <v>854</v>
      </c>
      <c r="C41" s="13" t="s">
        <v>864</v>
      </c>
      <c r="D41" s="116"/>
      <c r="E41" s="116"/>
      <c r="F41" s="116"/>
      <c r="G41" s="116"/>
      <c r="H41" s="116"/>
      <c r="I41" s="116"/>
      <c r="J41" s="116"/>
      <c r="K41" s="114">
        <v>6.1428594061462922</v>
      </c>
    </row>
    <row r="42" spans="1:23" x14ac:dyDescent="0.25">
      <c r="A42" s="6">
        <v>2</v>
      </c>
      <c r="B42" s="13" t="s">
        <v>855</v>
      </c>
      <c r="C42" s="13" t="s">
        <v>892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23" x14ac:dyDescent="0.25">
      <c r="A43" s="6">
        <v>2</v>
      </c>
      <c r="B43" s="6" t="s">
        <v>865</v>
      </c>
      <c r="C43" s="31" t="s">
        <v>850</v>
      </c>
      <c r="D43" s="32"/>
      <c r="E43" s="32"/>
      <c r="F43" s="32"/>
      <c r="G43" s="32"/>
      <c r="H43" s="32"/>
      <c r="I43" s="32"/>
      <c r="J43" s="32"/>
      <c r="K43" s="32">
        <f>SUM(K44:K48)</f>
        <v>286.06462040815615</v>
      </c>
    </row>
    <row r="44" spans="1:23" x14ac:dyDescent="0.25">
      <c r="A44" s="6">
        <v>2</v>
      </c>
      <c r="B44" s="13" t="s">
        <v>866</v>
      </c>
      <c r="C44" s="13" t="s">
        <v>886</v>
      </c>
      <c r="D44" s="116"/>
      <c r="E44" s="116"/>
      <c r="F44" s="116"/>
      <c r="G44" s="116"/>
      <c r="H44" s="116"/>
      <c r="I44" s="116"/>
      <c r="J44" s="116"/>
      <c r="K44" s="114">
        <v>66.331086757500103</v>
      </c>
    </row>
    <row r="45" spans="1:23" x14ac:dyDescent="0.25">
      <c r="A45" s="6">
        <v>2</v>
      </c>
      <c r="B45" s="13" t="s">
        <v>867</v>
      </c>
      <c r="C45" s="13" t="s">
        <v>883</v>
      </c>
      <c r="D45" s="116"/>
      <c r="E45" s="116"/>
      <c r="F45" s="116"/>
      <c r="G45" s="116"/>
      <c r="H45" s="116"/>
      <c r="I45" s="116"/>
      <c r="J45" s="116"/>
      <c r="K45" s="114">
        <v>219.73353365065603</v>
      </c>
    </row>
    <row r="46" spans="1:23" x14ac:dyDescent="0.25">
      <c r="A46" s="6">
        <v>2</v>
      </c>
      <c r="B46" s="13" t="s">
        <v>870</v>
      </c>
      <c r="C46" s="13" t="s">
        <v>888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871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874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5" priority="3" operator="lessThan">
      <formula>0</formula>
    </cfRule>
  </conditionalFormatting>
  <conditionalFormatting sqref="C25:C28">
    <cfRule type="cellIs" dxfId="44" priority="2" operator="lessThan">
      <formula>0</formula>
    </cfRule>
  </conditionalFormatting>
  <conditionalFormatting sqref="T40">
    <cfRule type="cellIs" dxfId="43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100"/>
  <sheetViews>
    <sheetView tabSelected="1" zoomScale="70" zoomScaleNormal="70" workbookViewId="0">
      <selection activeCell="V79" sqref="V79"/>
    </sheetView>
  </sheetViews>
  <sheetFormatPr baseColWidth="10" defaultRowHeight="15" x14ac:dyDescent="0.25"/>
  <cols>
    <col min="3" max="3" width="44.5703125" customWidth="1"/>
    <col min="29" max="29" width="13.5703125" customWidth="1"/>
    <col min="31" max="32" width="13.85546875" customWidth="1"/>
  </cols>
  <sheetData>
    <row r="1" spans="1:32" x14ac:dyDescent="0.25">
      <c r="A1" t="s">
        <v>820</v>
      </c>
      <c r="B1" t="str">
        <f>'GPC alcances 2018'!B1</f>
        <v>Metropolitana</v>
      </c>
      <c r="C1">
        <f>'GPC alcances 2018'!C1</f>
        <v>7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0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0</v>
      </c>
      <c r="Z2" s="106">
        <f>Z5-CO2eq!Y4</f>
        <v>0</v>
      </c>
      <c r="AA2" s="106">
        <f>AA5-CO2eq!Z4</f>
        <v>0</v>
      </c>
      <c r="AB2" s="106">
        <f>AB5-CO2eq!AA4</f>
        <v>0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8005.1470060177762</v>
      </c>
      <c r="E5" s="32">
        <f t="shared" si="0"/>
        <v>8304.6715013997273</v>
      </c>
      <c r="F5" s="32">
        <f t="shared" si="0"/>
        <v>9381.0911992568872</v>
      </c>
      <c r="G5" s="32">
        <f t="shared" si="0"/>
        <v>10093.934151733029</v>
      </c>
      <c r="H5" s="32">
        <f t="shared" si="0"/>
        <v>10707.789799398901</v>
      </c>
      <c r="I5" s="32">
        <f t="shared" si="0"/>
        <v>11709.797905900274</v>
      </c>
      <c r="J5" s="32">
        <f t="shared" si="0"/>
        <v>12156.393399348457</v>
      </c>
      <c r="K5" s="32">
        <f t="shared" si="0"/>
        <v>14489.96706109242</v>
      </c>
      <c r="L5" s="32">
        <f t="shared" si="0"/>
        <v>13743.334461873423</v>
      </c>
      <c r="M5" s="32">
        <f t="shared" si="0"/>
        <v>13942.781042052602</v>
      </c>
      <c r="N5" s="32">
        <f t="shared" si="0"/>
        <v>14332.827516092697</v>
      </c>
      <c r="O5" s="32">
        <f t="shared" si="0"/>
        <v>14971.673625317846</v>
      </c>
      <c r="P5" s="32">
        <f t="shared" si="0"/>
        <v>14683.949432484682</v>
      </c>
      <c r="Q5" s="32">
        <f t="shared" si="0"/>
        <v>15084.804094614308</v>
      </c>
      <c r="R5" s="32">
        <f t="shared" si="0"/>
        <v>15485.285219859816</v>
      </c>
      <c r="S5" s="32">
        <f t="shared" si="0"/>
        <v>15725.64109738632</v>
      </c>
      <c r="T5" s="32">
        <f t="shared" si="0"/>
        <v>15830.848094357425</v>
      </c>
      <c r="U5" s="32">
        <f t="shared" si="0"/>
        <v>17637.89083073099</v>
      </c>
      <c r="V5" s="32">
        <f t="shared" si="0"/>
        <v>17106.540724955332</v>
      </c>
      <c r="W5" s="32">
        <f t="shared" si="0"/>
        <v>16544.124366419837</v>
      </c>
      <c r="X5" s="32">
        <f t="shared" si="0"/>
        <v>17000.507158463661</v>
      </c>
      <c r="Y5" s="32">
        <f t="shared" si="0"/>
        <v>17680.807974872361</v>
      </c>
      <c r="Z5" s="32">
        <f t="shared" si="0"/>
        <v>18621.380779147607</v>
      </c>
      <c r="AA5" s="32">
        <f t="shared" si="0"/>
        <v>18591.197464859968</v>
      </c>
      <c r="AB5" s="32">
        <f t="shared" si="0"/>
        <v>19119.658536686158</v>
      </c>
      <c r="AC5" s="32">
        <f t="shared" si="0"/>
        <v>20178.615527613136</v>
      </c>
      <c r="AD5" s="32">
        <f t="shared" si="0"/>
        <v>21231.638209492081</v>
      </c>
      <c r="AE5" s="32">
        <f>+AE7+AE18+AE24+AE29+AE32</f>
        <v>23070.715275859326</v>
      </c>
      <c r="AF5" s="32">
        <f>+AF7+AF18+AF24+AF29+AF32</f>
        <v>22259.468364745935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1138.5668774848787</v>
      </c>
      <c r="E6" s="32">
        <f t="shared" si="1"/>
        <v>698.94576378438762</v>
      </c>
      <c r="F6" s="32">
        <f t="shared" si="1"/>
        <v>445.85155241917528</v>
      </c>
      <c r="G6" s="32">
        <f t="shared" si="1"/>
        <v>499.12606531914525</v>
      </c>
      <c r="H6" s="32">
        <f t="shared" si="1"/>
        <v>798.68901969288265</v>
      </c>
      <c r="I6" s="32">
        <f t="shared" si="1"/>
        <v>1040.4872263372351</v>
      </c>
      <c r="J6" s="32">
        <f t="shared" si="1"/>
        <v>1709.3175439852109</v>
      </c>
      <c r="K6" s="32">
        <f t="shared" si="1"/>
        <v>2433.9576576532545</v>
      </c>
      <c r="L6" s="32">
        <f t="shared" si="1"/>
        <v>2880.0379965322736</v>
      </c>
      <c r="M6" s="32">
        <f t="shared" si="1"/>
        <v>3903.7509538944928</v>
      </c>
      <c r="N6" s="32">
        <f t="shared" si="1"/>
        <v>2732.8416415581655</v>
      </c>
      <c r="O6" s="32">
        <f t="shared" si="1"/>
        <v>2246.0999190015182</v>
      </c>
      <c r="P6" s="32">
        <f t="shared" si="1"/>
        <v>2263.2520751330949</v>
      </c>
      <c r="Q6" s="32">
        <f t="shared" si="1"/>
        <v>2907.2242987230247</v>
      </c>
      <c r="R6" s="32">
        <f t="shared" si="1"/>
        <v>3823.9047215026285</v>
      </c>
      <c r="S6" s="32">
        <f t="shared" si="1"/>
        <v>2933.0018218788846</v>
      </c>
      <c r="T6" s="32">
        <f t="shared" si="1"/>
        <v>3289.4264744542465</v>
      </c>
      <c r="U6" s="32">
        <f t="shared" si="1"/>
        <v>5476.8880581357453</v>
      </c>
      <c r="V6" s="32">
        <f t="shared" si="1"/>
        <v>5091.7278865026801</v>
      </c>
      <c r="W6" s="32">
        <f t="shared" si="1"/>
        <v>4633.9622844204141</v>
      </c>
      <c r="X6" s="32">
        <f t="shared" si="1"/>
        <v>5859.0066117424585</v>
      </c>
      <c r="Y6" s="32">
        <f t="shared" si="1"/>
        <v>6682.2934320005388</v>
      </c>
      <c r="Z6" s="32">
        <f t="shared" si="1"/>
        <v>7100.8406299381859</v>
      </c>
      <c r="AA6" s="32">
        <f t="shared" si="1"/>
        <v>8419.6047409336607</v>
      </c>
      <c r="AB6" s="32">
        <f t="shared" si="1"/>
        <v>7483.9592915144985</v>
      </c>
      <c r="AC6" s="32">
        <f t="shared" si="1"/>
        <v>7423.2619927377782</v>
      </c>
      <c r="AD6" s="32">
        <f t="shared" si="1"/>
        <v>8334.1398297256983</v>
      </c>
      <c r="AE6" s="32">
        <f>AE35+AE43</f>
        <v>7115.9916863793696</v>
      </c>
      <c r="AF6" s="32">
        <f>AF35+AF43</f>
        <v>9614.7888367338346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3359.0295860159895</v>
      </c>
      <c r="E7" s="32">
        <f t="shared" si="2"/>
        <v>3462.9714290385341</v>
      </c>
      <c r="F7" s="32">
        <f t="shared" si="2"/>
        <v>4106.3350039067736</v>
      </c>
      <c r="G7" s="32">
        <f t="shared" si="2"/>
        <v>4428.4149152655509</v>
      </c>
      <c r="H7" s="32">
        <f t="shared" si="2"/>
        <v>4441.6315432690608</v>
      </c>
      <c r="I7" s="32">
        <f t="shared" si="2"/>
        <v>4952.770650960184</v>
      </c>
      <c r="J7" s="32">
        <f t="shared" si="2"/>
        <v>4898.604317482369</v>
      </c>
      <c r="K7" s="32">
        <f t="shared" si="2"/>
        <v>6689.4712644977017</v>
      </c>
      <c r="L7" s="32">
        <f t="shared" si="2"/>
        <v>5508.8684378363196</v>
      </c>
      <c r="M7" s="32">
        <f t="shared" si="2"/>
        <v>5445.0813240487323</v>
      </c>
      <c r="N7" s="32">
        <f t="shared" si="2"/>
        <v>5602.0143293333012</v>
      </c>
      <c r="O7" s="32">
        <f t="shared" si="2"/>
        <v>6081.1491997651101</v>
      </c>
      <c r="P7" s="32">
        <f t="shared" si="2"/>
        <v>5565.4274072806065</v>
      </c>
      <c r="Q7" s="32">
        <f t="shared" si="2"/>
        <v>5851.8642240187428</v>
      </c>
      <c r="R7" s="32">
        <f t="shared" si="2"/>
        <v>5915.7759788949988</v>
      </c>
      <c r="S7" s="32">
        <f t="shared" si="2"/>
        <v>5387.4985581733199</v>
      </c>
      <c r="T7" s="32">
        <f t="shared" si="2"/>
        <v>5333.8186820966612</v>
      </c>
      <c r="U7" s="32">
        <f t="shared" si="2"/>
        <v>6730.4341414881701</v>
      </c>
      <c r="V7" s="32">
        <f t="shared" si="2"/>
        <v>6362.6481267459894</v>
      </c>
      <c r="W7" s="32">
        <f t="shared" si="2"/>
        <v>5827.9315047458158</v>
      </c>
      <c r="X7" s="32">
        <f t="shared" si="2"/>
        <v>5951.7475497624719</v>
      </c>
      <c r="Y7" s="32">
        <f t="shared" si="2"/>
        <v>6371.2454957257987</v>
      </c>
      <c r="Z7" s="32">
        <f t="shared" si="2"/>
        <v>6908.4918654904704</v>
      </c>
      <c r="AA7" s="32">
        <f t="shared" si="2"/>
        <v>6192.0905496060823</v>
      </c>
      <c r="AB7" s="32">
        <f t="shared" si="2"/>
        <v>6542.4267418791114</v>
      </c>
      <c r="AC7" s="32">
        <f t="shared" si="2"/>
        <v>7017.4120545661808</v>
      </c>
      <c r="AD7" s="32">
        <f t="shared" si="2"/>
        <v>7176.055940256977</v>
      </c>
      <c r="AE7" s="32">
        <f t="shared" si="2"/>
        <v>7826.1224300591139</v>
      </c>
      <c r="AF7" s="32">
        <f t="shared" si="2"/>
        <v>7095.6528850738687</v>
      </c>
    </row>
    <row r="8" spans="1:32" x14ac:dyDescent="0.25">
      <c r="A8" s="6">
        <v>1</v>
      </c>
      <c r="B8" s="13" t="s">
        <v>840</v>
      </c>
      <c r="C8" s="13" t="s">
        <v>841</v>
      </c>
      <c r="D8" s="115">
        <f>CO2eq!C55</f>
        <v>1369.9535512501272</v>
      </c>
      <c r="E8" s="115">
        <f>CO2eq!D55</f>
        <v>1440.9607896002976</v>
      </c>
      <c r="F8" s="115">
        <f>CO2eq!E55</f>
        <v>1672.478659350417</v>
      </c>
      <c r="G8" s="115">
        <f>CO2eq!F55</f>
        <v>1871.3762307309553</v>
      </c>
      <c r="H8" s="115">
        <f>CO2eq!G55</f>
        <v>1828.4786933514645</v>
      </c>
      <c r="I8" s="115">
        <f>CO2eq!H55</f>
        <v>1866.3460565599428</v>
      </c>
      <c r="J8" s="115">
        <f>CO2eq!I55</f>
        <v>1761.872613596576</v>
      </c>
      <c r="K8" s="115">
        <f>CO2eq!J55</f>
        <v>1810.3370767417339</v>
      </c>
      <c r="L8" s="115">
        <f>CO2eq!K55</f>
        <v>1702.1427749000875</v>
      </c>
      <c r="M8" s="115">
        <f>CO2eq!L55</f>
        <v>1836.4180499633412</v>
      </c>
      <c r="N8" s="115">
        <f>CO2eq!M55</f>
        <v>1891.8133357167696</v>
      </c>
      <c r="O8" s="115">
        <f>CO2eq!N55</f>
        <v>1957.1292670079292</v>
      </c>
      <c r="P8" s="115">
        <f>CO2eq!O55</f>
        <v>1849.2409124314615</v>
      </c>
      <c r="Q8" s="115">
        <f>CO2eq!P55</f>
        <v>1649.0130741680027</v>
      </c>
      <c r="R8" s="115">
        <f>CO2eq!Q55</f>
        <v>1762.9539365510468</v>
      </c>
      <c r="S8" s="115">
        <f>CO2eq!R55</f>
        <v>1718.1822457015473</v>
      </c>
      <c r="T8" s="115">
        <f>CO2eq!S55</f>
        <v>1740.698838045834</v>
      </c>
      <c r="U8" s="115">
        <f>CO2eq!T55</f>
        <v>1870.5053723292976</v>
      </c>
      <c r="V8" s="115">
        <f>CO2eq!U55</f>
        <v>1762.619481354712</v>
      </c>
      <c r="W8" s="115">
        <f>CO2eq!V55</f>
        <v>1864.4681457416959</v>
      </c>
      <c r="X8" s="115">
        <f>CO2eq!W55</f>
        <v>1928.0621057683209</v>
      </c>
      <c r="Y8" s="115">
        <f>CO2eq!X55</f>
        <v>1954.6983389841907</v>
      </c>
      <c r="Z8" s="115">
        <f>CO2eq!Y55</f>
        <v>1958.76810674269</v>
      </c>
      <c r="AA8" s="115">
        <f>CO2eq!Z55</f>
        <v>2056.8304871022342</v>
      </c>
      <c r="AB8" s="115">
        <f>CO2eq!AA55</f>
        <v>1880.6978274350686</v>
      </c>
      <c r="AC8" s="115">
        <f>CO2eq!AB55</f>
        <v>1933.6261583675946</v>
      </c>
      <c r="AD8" s="115">
        <f>CO2eq!AC55</f>
        <v>2008.5829412525914</v>
      </c>
      <c r="AE8" s="115">
        <f>CO2eq!AD55</f>
        <v>2148.7870397674169</v>
      </c>
      <c r="AF8" s="115">
        <f>CO2eq!AE55</f>
        <v>2061.087265088931</v>
      </c>
    </row>
    <row r="9" spans="1:32" x14ac:dyDescent="0.25">
      <c r="A9" s="6">
        <v>1</v>
      </c>
      <c r="B9" s="13" t="s">
        <v>842</v>
      </c>
      <c r="C9" s="13" t="s">
        <v>843</v>
      </c>
      <c r="D9" s="115">
        <f>CO2eq!C54</f>
        <v>313.36450850748213</v>
      </c>
      <c r="E9" s="115">
        <f>CO2eq!D54</f>
        <v>337.63852513475052</v>
      </c>
      <c r="F9" s="115">
        <f>CO2eq!E54</f>
        <v>392.13503261743864</v>
      </c>
      <c r="G9" s="115">
        <f>CO2eq!F54</f>
        <v>241.26955295974594</v>
      </c>
      <c r="H9" s="115">
        <f>CO2eq!G54</f>
        <v>424.83885631148451</v>
      </c>
      <c r="I9" s="115">
        <f>CO2eq!H54</f>
        <v>438.7417504474015</v>
      </c>
      <c r="J9" s="115">
        <f>CO2eq!I54</f>
        <v>398.87850215958019</v>
      </c>
      <c r="K9" s="115">
        <f>CO2eq!J54</f>
        <v>572.11267648763408</v>
      </c>
      <c r="L9" s="115">
        <f>CO2eq!K54</f>
        <v>326.84774631801037</v>
      </c>
      <c r="M9" s="115">
        <f>CO2eq!L54</f>
        <v>355.22138173387918</v>
      </c>
      <c r="N9" s="115">
        <f>CO2eq!M54</f>
        <v>374.1835868956951</v>
      </c>
      <c r="O9" s="115">
        <f>CO2eq!N54</f>
        <v>330.88895188043892</v>
      </c>
      <c r="P9" s="115">
        <f>CO2eq!O54</f>
        <v>379.22067951929597</v>
      </c>
      <c r="Q9" s="115">
        <f>CO2eq!P54</f>
        <v>437.95210003387297</v>
      </c>
      <c r="R9" s="115">
        <f>CO2eq!Q54</f>
        <v>533.69256334654563</v>
      </c>
      <c r="S9" s="115">
        <f>CO2eq!R54</f>
        <v>475.03900016210093</v>
      </c>
      <c r="T9" s="115">
        <f>CO2eq!S54</f>
        <v>499.61382394704276</v>
      </c>
      <c r="U9" s="115">
        <f>CO2eq!T54</f>
        <v>579.16591371843083</v>
      </c>
      <c r="V9" s="115">
        <f>CO2eq!U54</f>
        <v>769.20367705050603</v>
      </c>
      <c r="W9" s="115">
        <f>CO2eq!V54</f>
        <v>719.40658070533198</v>
      </c>
      <c r="X9" s="115">
        <f>CO2eq!W54</f>
        <v>961.53666991617729</v>
      </c>
      <c r="Y9" s="115">
        <f>CO2eq!X54</f>
        <v>961.95851307630301</v>
      </c>
      <c r="Z9" s="115">
        <f>CO2eq!Y54</f>
        <v>953.77518404488274</v>
      </c>
      <c r="AA9" s="115">
        <f>CO2eq!Z54</f>
        <v>736.88401985515145</v>
      </c>
      <c r="AB9" s="115">
        <f>CO2eq!AA54</f>
        <v>787.96512524147545</v>
      </c>
      <c r="AC9" s="115">
        <f>CO2eq!AB54</f>
        <v>919.5327975627099</v>
      </c>
      <c r="AD9" s="115">
        <f>CO2eq!AC54</f>
        <v>1336.4828453088824</v>
      </c>
      <c r="AE9" s="115">
        <f>CO2eq!AD54</f>
        <v>1519.0139927165924</v>
      </c>
      <c r="AF9" s="115">
        <f>CO2eq!AE54</f>
        <v>1512.6350178533837</v>
      </c>
    </row>
    <row r="10" spans="1:32" x14ac:dyDescent="0.25">
      <c r="A10" s="6">
        <v>1</v>
      </c>
      <c r="B10" s="13" t="s">
        <v>846</v>
      </c>
      <c r="C10" s="13" t="s">
        <v>44</v>
      </c>
      <c r="D10" s="115">
        <f>CO2eq!C17</f>
        <v>1651.0389726358944</v>
      </c>
      <c r="E10" s="115">
        <f>CO2eq!D17</f>
        <v>1665.5691112284751</v>
      </c>
      <c r="F10" s="115">
        <f>CO2eq!E17</f>
        <v>2027.6360364963966</v>
      </c>
      <c r="G10" s="115">
        <f>CO2eq!F17</f>
        <v>2300.4398075474137</v>
      </c>
      <c r="H10" s="115">
        <f>CO2eq!G17</f>
        <v>2168.7606075799386</v>
      </c>
      <c r="I10" s="115">
        <f>CO2eq!H17</f>
        <v>2633.2022499268228</v>
      </c>
      <c r="J10" s="115">
        <f>CO2eq!I17</f>
        <v>2710.4879490233297</v>
      </c>
      <c r="K10" s="115">
        <f>CO2eq!J17</f>
        <v>4219.1724618745211</v>
      </c>
      <c r="L10" s="115">
        <f>CO2eq!K17</f>
        <v>3133.0637066389045</v>
      </c>
      <c r="M10" s="115">
        <f>CO2eq!L17</f>
        <v>2761.2410691230007</v>
      </c>
      <c r="N10" s="115">
        <f>CO2eq!M17</f>
        <v>2650.7652677410124</v>
      </c>
      <c r="O10" s="115">
        <f>CO2eq!N17</f>
        <v>3095.6547589134234</v>
      </c>
      <c r="P10" s="115">
        <f>CO2eq!O17</f>
        <v>2601.2548036240605</v>
      </c>
      <c r="Q10" s="115">
        <f>CO2eq!P17</f>
        <v>2798.2525471505214</v>
      </c>
      <c r="R10" s="115">
        <f>CO2eq!Q17</f>
        <v>2771.7601557459352</v>
      </c>
      <c r="S10" s="115">
        <f>CO2eq!R17</f>
        <v>2478.5198195929142</v>
      </c>
      <c r="T10" s="115">
        <f>CO2eq!S17</f>
        <v>2651.4330765541185</v>
      </c>
      <c r="U10" s="115">
        <f>CO2eq!T17</f>
        <v>3116.9059390105131</v>
      </c>
      <c r="V10" s="115">
        <f>CO2eq!U17</f>
        <v>2988.3190869928926</v>
      </c>
      <c r="W10" s="115">
        <f>CO2eq!V17</f>
        <v>2529.6376513559089</v>
      </c>
      <c r="X10" s="115">
        <f>CO2eq!W17</f>
        <v>2029.5099838786066</v>
      </c>
      <c r="Y10" s="115">
        <f>CO2eq!X17</f>
        <v>2403.2347460286278</v>
      </c>
      <c r="Z10" s="115">
        <f>CO2eq!Y17</f>
        <v>3052.1656052650587</v>
      </c>
      <c r="AA10" s="115">
        <f>CO2eq!Z17</f>
        <v>2973.2510001037217</v>
      </c>
      <c r="AB10" s="115">
        <f>CO2eq!AA17</f>
        <v>3206.1848260524553</v>
      </c>
      <c r="AC10" s="115">
        <f>CO2eq!AB17</f>
        <v>3043.3299459066466</v>
      </c>
      <c r="AD10" s="115">
        <f>CO2eq!AC17</f>
        <v>3082.5659990902914</v>
      </c>
      <c r="AE10" s="115">
        <f>CO2eq!AD17</f>
        <v>3181.5380055139458</v>
      </c>
      <c r="AF10" s="115">
        <f>CO2eq!AE17</f>
        <v>2967.2368514031905</v>
      </c>
    </row>
    <row r="11" spans="1:32" x14ac:dyDescent="0.25">
      <c r="A11" s="6">
        <v>1</v>
      </c>
      <c r="B11" s="13" t="s">
        <v>848</v>
      </c>
      <c r="C11" s="13" t="s">
        <v>849</v>
      </c>
      <c r="D11" s="117">
        <f t="shared" ref="D11:AD11" si="3">+D12+D13</f>
        <v>19.28752467959454</v>
      </c>
      <c r="E11" s="117">
        <f t="shared" si="3"/>
        <v>12.144924405211716</v>
      </c>
      <c r="F11" s="117">
        <f t="shared" si="3"/>
        <v>7.3705321293535278</v>
      </c>
      <c r="G11" s="117">
        <f t="shared" si="3"/>
        <v>8.9625993507578041</v>
      </c>
      <c r="H11" s="117">
        <f t="shared" si="3"/>
        <v>12.805077561958152</v>
      </c>
      <c r="I11" s="117">
        <f t="shared" si="3"/>
        <v>8.5200485245123119</v>
      </c>
      <c r="J11" s="117">
        <f t="shared" si="3"/>
        <v>22.399460042445643</v>
      </c>
      <c r="K11" s="117">
        <f t="shared" si="3"/>
        <v>83.386693545530733</v>
      </c>
      <c r="L11" s="117">
        <f t="shared" si="3"/>
        <v>342.61503700755759</v>
      </c>
      <c r="M11" s="117">
        <f t="shared" si="3"/>
        <v>488.24020639466329</v>
      </c>
      <c r="N11" s="117">
        <f t="shared" si="3"/>
        <v>681.48197617018445</v>
      </c>
      <c r="O11" s="117">
        <f t="shared" si="3"/>
        <v>694.06492579485632</v>
      </c>
      <c r="P11" s="117">
        <f t="shared" si="3"/>
        <v>732.36021374737084</v>
      </c>
      <c r="Q11" s="117">
        <f t="shared" si="3"/>
        <v>963.75727726671391</v>
      </c>
      <c r="R11" s="117">
        <f t="shared" si="3"/>
        <v>844.84742481588376</v>
      </c>
      <c r="S11" s="117">
        <f t="shared" si="3"/>
        <v>712.96031219781196</v>
      </c>
      <c r="T11" s="117">
        <f t="shared" si="3"/>
        <v>439.15715556947629</v>
      </c>
      <c r="U11" s="117">
        <f t="shared" si="3"/>
        <v>1074.7571391385102</v>
      </c>
      <c r="V11" s="117">
        <f t="shared" si="3"/>
        <v>802.31502999867712</v>
      </c>
      <c r="W11" s="117">
        <f t="shared" si="3"/>
        <v>656.46749104662922</v>
      </c>
      <c r="X11" s="117">
        <f t="shared" si="3"/>
        <v>891.3043580295589</v>
      </c>
      <c r="Y11" s="117">
        <f t="shared" si="3"/>
        <v>898.09307853160021</v>
      </c>
      <c r="Z11" s="117">
        <f t="shared" si="3"/>
        <v>757.12940868189423</v>
      </c>
      <c r="AA11" s="117">
        <f t="shared" si="3"/>
        <v>215.70516675927834</v>
      </c>
      <c r="AB11" s="117">
        <f t="shared" si="3"/>
        <v>487.72482878698747</v>
      </c>
      <c r="AC11" s="117">
        <f t="shared" si="3"/>
        <v>933.95611412543155</v>
      </c>
      <c r="AD11" s="117">
        <f t="shared" si="3"/>
        <v>593.48684285421371</v>
      </c>
      <c r="AE11" s="117">
        <f>+AE12+AE13</f>
        <v>835.32689163223642</v>
      </c>
      <c r="AF11" s="117">
        <f>+AF12+AF13</f>
        <v>420.17045921053807</v>
      </c>
    </row>
    <row r="12" spans="1:32" x14ac:dyDescent="0.25">
      <c r="A12" s="6">
        <v>1</v>
      </c>
      <c r="B12" s="13" t="s">
        <v>852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854</v>
      </c>
      <c r="C13" s="13" t="s">
        <v>835</v>
      </c>
      <c r="D13" s="115">
        <f>CO2eq!C10</f>
        <v>19.28752467959454</v>
      </c>
      <c r="E13" s="115">
        <f>CO2eq!D10</f>
        <v>12.144924405211716</v>
      </c>
      <c r="F13" s="115">
        <f>CO2eq!E10</f>
        <v>7.3705321293535278</v>
      </c>
      <c r="G13" s="115">
        <f>CO2eq!F10</f>
        <v>8.9625993507578041</v>
      </c>
      <c r="H13" s="115">
        <f>CO2eq!G10</f>
        <v>12.805077561958152</v>
      </c>
      <c r="I13" s="115">
        <f>CO2eq!H10</f>
        <v>8.5200485245123119</v>
      </c>
      <c r="J13" s="115">
        <f>CO2eq!I10</f>
        <v>22.399460042445643</v>
      </c>
      <c r="K13" s="115">
        <f>CO2eq!J10</f>
        <v>83.386693545530733</v>
      </c>
      <c r="L13" s="115">
        <f>CO2eq!K10</f>
        <v>342.61503700755759</v>
      </c>
      <c r="M13" s="115">
        <f>CO2eq!L10</f>
        <v>488.24020639466329</v>
      </c>
      <c r="N13" s="115">
        <f>CO2eq!M10</f>
        <v>681.48197617018445</v>
      </c>
      <c r="O13" s="115">
        <f>CO2eq!N10</f>
        <v>694.06492579485632</v>
      </c>
      <c r="P13" s="115">
        <f>CO2eq!O10</f>
        <v>732.36021374737084</v>
      </c>
      <c r="Q13" s="115">
        <f>CO2eq!P10</f>
        <v>963.75727726671391</v>
      </c>
      <c r="R13" s="115">
        <f>CO2eq!Q10</f>
        <v>844.84742481588376</v>
      </c>
      <c r="S13" s="115">
        <f>CO2eq!R10</f>
        <v>712.96031219781196</v>
      </c>
      <c r="T13" s="115">
        <f>CO2eq!S10</f>
        <v>439.15715556947629</v>
      </c>
      <c r="U13" s="115">
        <f>CO2eq!T10</f>
        <v>1074.7571391385102</v>
      </c>
      <c r="V13" s="115">
        <f>CO2eq!U10</f>
        <v>802.31502999867712</v>
      </c>
      <c r="W13" s="115">
        <f>CO2eq!V10</f>
        <v>656.46749104662922</v>
      </c>
      <c r="X13" s="115">
        <f>CO2eq!W10</f>
        <v>891.3043580295589</v>
      </c>
      <c r="Y13" s="115">
        <f>CO2eq!X10</f>
        <v>898.09307853160021</v>
      </c>
      <c r="Z13" s="115">
        <f>CO2eq!Y10</f>
        <v>757.12940868189423</v>
      </c>
      <c r="AA13" s="115">
        <f>CO2eq!Z10</f>
        <v>215.70516675927834</v>
      </c>
      <c r="AB13" s="115">
        <f>CO2eq!AA10</f>
        <v>487.72482878698747</v>
      </c>
      <c r="AC13" s="115">
        <f>CO2eq!AB10</f>
        <v>933.95611412543155</v>
      </c>
      <c r="AD13" s="115">
        <f>CO2eq!AC10</f>
        <v>593.48684285421371</v>
      </c>
      <c r="AE13" s="115">
        <f>CO2eq!AD10</f>
        <v>835.32689163223642</v>
      </c>
      <c r="AF13" s="115">
        <f>CO2eq!AE10</f>
        <v>420.17045921053807</v>
      </c>
    </row>
    <row r="14" spans="1:32" x14ac:dyDescent="0.25">
      <c r="A14" s="6">
        <v>1</v>
      </c>
      <c r="B14" s="13" t="s">
        <v>855</v>
      </c>
      <c r="C14" s="13" t="s">
        <v>856</v>
      </c>
      <c r="D14" s="115">
        <f>CO2eq!C56</f>
        <v>5.3850289428911307</v>
      </c>
      <c r="E14" s="115">
        <f>CO2eq!D56</f>
        <v>6.6580786697990275</v>
      </c>
      <c r="F14" s="115">
        <f>CO2eq!E56</f>
        <v>6.7147433131679097</v>
      </c>
      <c r="G14" s="115">
        <f>CO2eq!F56</f>
        <v>6.3667246766777845</v>
      </c>
      <c r="H14" s="115">
        <f>CO2eq!G56</f>
        <v>6.7483084642142952</v>
      </c>
      <c r="I14" s="115">
        <f>CO2eq!H56</f>
        <v>5.9605455015042512</v>
      </c>
      <c r="J14" s="115">
        <f>CO2eq!I56</f>
        <v>4.9657926604381153</v>
      </c>
      <c r="K14" s="115">
        <f>CO2eq!J56</f>
        <v>4.4623558482816357</v>
      </c>
      <c r="L14" s="115">
        <f>CO2eq!K56</f>
        <v>4.1991729717595261</v>
      </c>
      <c r="M14" s="115">
        <f>CO2eq!L56</f>
        <v>3.9606168338482104</v>
      </c>
      <c r="N14" s="115">
        <f>CO2eq!M56</f>
        <v>3.7701628096388156</v>
      </c>
      <c r="O14" s="115">
        <f>CO2eq!N56</f>
        <v>3.4112961684621772</v>
      </c>
      <c r="P14" s="115">
        <f>CO2eq!O56</f>
        <v>3.3507979584175849</v>
      </c>
      <c r="Q14" s="115">
        <f>CO2eq!P56</f>
        <v>2.889225399631929</v>
      </c>
      <c r="R14" s="115">
        <f>CO2eq!Q56</f>
        <v>2.5218984355868925</v>
      </c>
      <c r="S14" s="115">
        <f>CO2eq!R56</f>
        <v>2.7971805189450865</v>
      </c>
      <c r="T14" s="115">
        <f>CO2eq!S56</f>
        <v>2.9157879801897084</v>
      </c>
      <c r="U14" s="115">
        <f>CO2eq!T56</f>
        <v>2.6248161348178067</v>
      </c>
      <c r="V14" s="115">
        <f>CO2eq!U56</f>
        <v>4.0332026836889767</v>
      </c>
      <c r="W14" s="115">
        <f>CO2eq!V56</f>
        <v>4.6610015057822123</v>
      </c>
      <c r="X14" s="115">
        <f>CO2eq!W56</f>
        <v>5.3129445558422708</v>
      </c>
      <c r="Y14" s="115">
        <f>CO2eq!X56</f>
        <v>5.463106388270929</v>
      </c>
      <c r="Z14" s="115">
        <f>CO2eq!Y56</f>
        <v>4.0742660226376382</v>
      </c>
      <c r="AA14" s="115">
        <f>CO2eq!Z56</f>
        <v>4.0425061407592571</v>
      </c>
      <c r="AB14" s="115">
        <f>CO2eq!AA56</f>
        <v>3.7778022811885492</v>
      </c>
      <c r="AC14" s="115">
        <f>CO2eq!AB56</f>
        <v>3.5450267193575171</v>
      </c>
      <c r="AD14" s="115">
        <f>CO2eq!AC56</f>
        <v>3.4052617694972058</v>
      </c>
      <c r="AE14" s="115">
        <f>CO2eq!AD56</f>
        <v>3.5275419890288218</v>
      </c>
      <c r="AF14" s="115">
        <f>CO2eq!AE56</f>
        <v>3.6262567026122916</v>
      </c>
    </row>
    <row r="15" spans="1:32" x14ac:dyDescent="0.25">
      <c r="A15" s="6">
        <v>1</v>
      </c>
      <c r="B15" s="13" t="s">
        <v>858</v>
      </c>
      <c r="C15" s="13" t="s">
        <v>859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8.6903568123788961</v>
      </c>
      <c r="Y15" s="115">
        <f>CO2eq!X60</f>
        <v>9.2127476293825232</v>
      </c>
      <c r="Z15" s="115">
        <f>CO2eq!Y60</f>
        <v>52.929957590474288</v>
      </c>
      <c r="AA15" s="115">
        <f>CO2eq!Z60</f>
        <v>65.36830535284939</v>
      </c>
      <c r="AB15" s="115">
        <f>CO2eq!AA60</f>
        <v>62.046611795895863</v>
      </c>
      <c r="AC15" s="115">
        <f>CO2eq!AB60</f>
        <v>54.587169277840012</v>
      </c>
      <c r="AD15" s="115">
        <f>CO2eq!AC60</f>
        <v>4.203370422888784</v>
      </c>
      <c r="AE15" s="115">
        <f>CO2eq!AD60</f>
        <v>5.0820084262818561</v>
      </c>
      <c r="AF15" s="115">
        <f>CO2eq!AE60</f>
        <v>1.9043589671077006</v>
      </c>
    </row>
    <row r="16" spans="1:32" x14ac:dyDescent="0.25">
      <c r="A16" s="6">
        <v>1</v>
      </c>
      <c r="B16" s="13" t="s">
        <v>860</v>
      </c>
      <c r="C16" s="13" t="s">
        <v>861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86.474961156601367</v>
      </c>
      <c r="V17" s="114">
        <f>CO2eq!U80</f>
        <v>36.157648665513349</v>
      </c>
      <c r="W17" s="114">
        <f>CO2eq!V80</f>
        <v>53.290634390466785</v>
      </c>
      <c r="X17" s="114">
        <f>CO2eq!W80</f>
        <v>127.33113080158692</v>
      </c>
      <c r="Y17" s="114">
        <f>CO2eq!X80</f>
        <v>138.5849650874236</v>
      </c>
      <c r="Z17" s="114">
        <f>CO2eq!Y80</f>
        <v>129.64933714283239</v>
      </c>
      <c r="AA17" s="114">
        <f>CO2eq!Z80</f>
        <v>140.00906429208638</v>
      </c>
      <c r="AB17" s="114">
        <f>CO2eq!AA80</f>
        <v>114.02972028603958</v>
      </c>
      <c r="AC17" s="114">
        <f>CO2eq!AB80</f>
        <v>128.83484260660018</v>
      </c>
      <c r="AD17" s="114">
        <f>CO2eq!AC80</f>
        <v>147.32867955861224</v>
      </c>
      <c r="AE17" s="114">
        <f>CO2eq!AD80</f>
        <v>132.84695001361078</v>
      </c>
      <c r="AF17" s="114">
        <f>CO2eq!AE80</f>
        <v>128.99267584810562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3001.1642242336507</v>
      </c>
      <c r="E18" s="32">
        <f t="shared" si="4"/>
        <v>3022.4240735711519</v>
      </c>
      <c r="F18" s="32">
        <f t="shared" si="4"/>
        <v>3341.5118432838722</v>
      </c>
      <c r="G18" s="32">
        <f t="shared" si="4"/>
        <v>3718.4223077747874</v>
      </c>
      <c r="H18" s="32">
        <f t="shared" si="4"/>
        <v>4122.1102772506893</v>
      </c>
      <c r="I18" s="32">
        <f t="shared" si="4"/>
        <v>4572.2995529015079</v>
      </c>
      <c r="J18" s="32">
        <f t="shared" si="4"/>
        <v>4972.3670257946833</v>
      </c>
      <c r="K18" s="32">
        <f t="shared" si="4"/>
        <v>5311.3213463033235</v>
      </c>
      <c r="L18" s="32">
        <f t="shared" si="4"/>
        <v>5549.6568468196801</v>
      </c>
      <c r="M18" s="32">
        <f t="shared" si="4"/>
        <v>5735.3869067229261</v>
      </c>
      <c r="N18" s="32">
        <f t="shared" si="4"/>
        <v>5827.4884255073039</v>
      </c>
      <c r="O18" s="32">
        <f t="shared" si="4"/>
        <v>5567.369590847039</v>
      </c>
      <c r="P18" s="32">
        <f t="shared" si="4"/>
        <v>5588.344552827868</v>
      </c>
      <c r="Q18" s="32">
        <f t="shared" si="4"/>
        <v>5496.0966355862101</v>
      </c>
      <c r="R18" s="32">
        <f t="shared" si="4"/>
        <v>5643.7477367053589</v>
      </c>
      <c r="S18" s="32">
        <f t="shared" si="4"/>
        <v>6097.9414685561833</v>
      </c>
      <c r="T18" s="32">
        <f t="shared" si="4"/>
        <v>5880.7805752012455</v>
      </c>
      <c r="U18" s="32">
        <f t="shared" si="4"/>
        <v>6341.5572641955969</v>
      </c>
      <c r="V18" s="32">
        <f t="shared" si="4"/>
        <v>6584.6970916166474</v>
      </c>
      <c r="W18" s="32">
        <f t="shared" si="4"/>
        <v>6606.8031981694367</v>
      </c>
      <c r="X18" s="32">
        <f t="shared" si="4"/>
        <v>6859.4704911966373</v>
      </c>
      <c r="Y18" s="32">
        <f t="shared" si="4"/>
        <v>7010.4153868661579</v>
      </c>
      <c r="Z18" s="32">
        <f t="shared" si="4"/>
        <v>7305.8853597429861</v>
      </c>
      <c r="AA18" s="32">
        <f t="shared" si="4"/>
        <v>7787.870879119936</v>
      </c>
      <c r="AB18" s="32">
        <f t="shared" si="4"/>
        <v>7579.0184534047648</v>
      </c>
      <c r="AC18" s="32">
        <f t="shared" si="4"/>
        <v>8363.5625006803148</v>
      </c>
      <c r="AD18" s="32">
        <f t="shared" si="4"/>
        <v>8624.1285609234546</v>
      </c>
      <c r="AE18" s="32">
        <f>+SUM(AE19:AE23)</f>
        <v>8879.3917757406944</v>
      </c>
      <c r="AF18" s="32">
        <f>+SUM(AF19:AF23)</f>
        <v>9253.570428810166</v>
      </c>
    </row>
    <row r="19" spans="1:32" x14ac:dyDescent="0.25">
      <c r="A19" s="6">
        <v>1</v>
      </c>
      <c r="B19" s="13" t="s">
        <v>866</v>
      </c>
      <c r="C19" s="13" t="s">
        <v>837</v>
      </c>
      <c r="D19" s="114">
        <f>CO2eq!C35</f>
        <v>2574.643241211445</v>
      </c>
      <c r="E19" s="114">
        <f>CO2eq!D35</f>
        <v>2692.059675820768</v>
      </c>
      <c r="F19" s="114">
        <f>CO2eq!E35</f>
        <v>2929.0296110451195</v>
      </c>
      <c r="G19" s="114">
        <f>CO2eq!F35</f>
        <v>3233.8649836987061</v>
      </c>
      <c r="H19" s="114">
        <f>CO2eq!G35</f>
        <v>3648.7642465801237</v>
      </c>
      <c r="I19" s="114">
        <f>CO2eq!H35</f>
        <v>3991.0001063732593</v>
      </c>
      <c r="J19" s="114">
        <f>CO2eq!I35</f>
        <v>4311.3472834828317</v>
      </c>
      <c r="K19" s="114">
        <f>CO2eq!J35</f>
        <v>4509.5059595792254</v>
      </c>
      <c r="L19" s="114">
        <f>CO2eq!K35</f>
        <v>4735.1493954684747</v>
      </c>
      <c r="M19" s="114">
        <f>CO2eq!L35</f>
        <v>4960.4885213281768</v>
      </c>
      <c r="N19" s="114">
        <f>CO2eq!M35</f>
        <v>5087.4422947388421</v>
      </c>
      <c r="O19" s="114">
        <f>CO2eq!N35</f>
        <v>4745.4539023645384</v>
      </c>
      <c r="P19" s="114">
        <f>CO2eq!O35</f>
        <v>4829.2983015017035</v>
      </c>
      <c r="Q19" s="114">
        <f>CO2eq!P35</f>
        <v>4824.5139574774339</v>
      </c>
      <c r="R19" s="114">
        <f>CO2eq!Q35</f>
        <v>4908.2445892592214</v>
      </c>
      <c r="S19" s="114">
        <f>CO2eq!R35</f>
        <v>5256.8785778588563</v>
      </c>
      <c r="T19" s="114">
        <f>CO2eq!S35</f>
        <v>5101.5811998975023</v>
      </c>
      <c r="U19" s="114">
        <f>CO2eq!T35</f>
        <v>5505.1549117157583</v>
      </c>
      <c r="V19" s="114">
        <f>CO2eq!U35</f>
        <v>5593.1960830132757</v>
      </c>
      <c r="W19" s="114">
        <f>CO2eq!V35</f>
        <v>5773.5702905865182</v>
      </c>
      <c r="X19" s="114">
        <f>CO2eq!W35</f>
        <v>6078.8336541766612</v>
      </c>
      <c r="Y19" s="114">
        <f>CO2eq!X35</f>
        <v>6250.34679794558</v>
      </c>
      <c r="Z19" s="114">
        <f>CO2eq!Y35</f>
        <v>6381.8100724848864</v>
      </c>
      <c r="AA19" s="114">
        <f>CO2eq!Z35</f>
        <v>6912.0209993795979</v>
      </c>
      <c r="AB19" s="114">
        <f>CO2eq!AA35</f>
        <v>6735.55527514394</v>
      </c>
      <c r="AC19" s="114">
        <f>CO2eq!AB35</f>
        <v>7204.719558456487</v>
      </c>
      <c r="AD19" s="114">
        <f>CO2eq!AC35</f>
        <v>7573.9074623322722</v>
      </c>
      <c r="AE19" s="114">
        <f>CO2eq!AD35</f>
        <v>7797.2029933325139</v>
      </c>
      <c r="AF19" s="114">
        <f>CO2eq!AE35</f>
        <v>7978.7440852440304</v>
      </c>
    </row>
    <row r="20" spans="1:32" x14ac:dyDescent="0.25">
      <c r="A20" s="6">
        <v>1</v>
      </c>
      <c r="B20" s="13" t="s">
        <v>867</v>
      </c>
      <c r="C20" s="13" t="s">
        <v>868</v>
      </c>
      <c r="D20" s="114">
        <f>CO2eq!C46</f>
        <v>8.8791749708672683</v>
      </c>
      <c r="E20" s="114">
        <f>CO2eq!D46</f>
        <v>8.6440714126643066</v>
      </c>
      <c r="F20" s="114">
        <f>CO2eq!E46</f>
        <v>9.3264981031378031</v>
      </c>
      <c r="G20" s="114">
        <f>CO2eq!F46</f>
        <v>7.9161496094925736</v>
      </c>
      <c r="H20" s="114">
        <f>CO2eq!G46</f>
        <v>6.7332766793385117</v>
      </c>
      <c r="I20" s="114">
        <f>CO2eq!H46</f>
        <v>5.732384199977381</v>
      </c>
      <c r="J20" s="114">
        <f>CO2eq!I46</f>
        <v>7.0972375809243768</v>
      </c>
      <c r="K20" s="114">
        <f>CO2eq!J46</f>
        <v>6.3693157777526457</v>
      </c>
      <c r="L20" s="114">
        <f>CO2eq!K46</f>
        <v>7.2337229190190762</v>
      </c>
      <c r="M20" s="114">
        <f>CO2eq!L46</f>
        <v>9.0080323142501708</v>
      </c>
      <c r="N20" s="114">
        <f>CO2eq!M46</f>
        <v>8.8260518634572378</v>
      </c>
      <c r="O20" s="114">
        <f>CO2eq!N46</f>
        <v>8.4620909618713736</v>
      </c>
      <c r="P20" s="114">
        <f>CO2eq!O46</f>
        <v>9.1445176523448701</v>
      </c>
      <c r="Q20" s="114">
        <f>CO2eq!P46</f>
        <v>9.190012765043102</v>
      </c>
      <c r="R20" s="114">
        <f>CO2eq!Q46</f>
        <v>8.6797343572921299</v>
      </c>
      <c r="S20" s="114">
        <f>CO2eq!R46</f>
        <v>8.2712528499071158</v>
      </c>
      <c r="T20" s="114">
        <f>CO2eq!S46</f>
        <v>8.9740798775589745</v>
      </c>
      <c r="U20" s="114">
        <f>CO2eq!T46</f>
        <v>9.4843433619806223</v>
      </c>
      <c r="V20" s="114">
        <f>CO2eq!U46</f>
        <v>22.089382708736547</v>
      </c>
      <c r="W20" s="114">
        <f>CO2eq!V46</f>
        <v>21.244584911297327</v>
      </c>
      <c r="X20" s="114">
        <f>CO2eq!W46</f>
        <v>21.096418169268695</v>
      </c>
      <c r="Y20" s="114">
        <f>CO2eq!X46</f>
        <v>21.86993311352855</v>
      </c>
      <c r="Z20" s="114">
        <f>CO2eq!Y46</f>
        <v>22.091974724040806</v>
      </c>
      <c r="AA20" s="114">
        <f>CO2eq!Z46</f>
        <v>20.884332366502967</v>
      </c>
      <c r="AB20" s="114">
        <f>CO2eq!AA46</f>
        <v>9.0244917892988656</v>
      </c>
      <c r="AC20" s="114">
        <f>CO2eq!AB46</f>
        <v>34.698735246020796</v>
      </c>
      <c r="AD20" s="114">
        <f>CO2eq!AC46</f>
        <v>9.1090731757471168</v>
      </c>
      <c r="AE20" s="114">
        <f>CO2eq!AD46</f>
        <v>9.0895356846498423</v>
      </c>
      <c r="AF20" s="114">
        <f>CO2eq!AE46</f>
        <v>11.243107451832293</v>
      </c>
    </row>
    <row r="21" spans="1:32" x14ac:dyDescent="0.25">
      <c r="A21" s="6">
        <v>1</v>
      </c>
      <c r="B21" s="13" t="s">
        <v>870</v>
      </c>
      <c r="C21" s="13" t="s">
        <v>857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0</v>
      </c>
      <c r="AC21" s="114">
        <f>CO2eq!AB47</f>
        <v>0</v>
      </c>
      <c r="AD21" s="114">
        <f>CO2eq!AC47</f>
        <v>0</v>
      </c>
      <c r="AE21" s="114">
        <f>CO2eq!AD47</f>
        <v>0</v>
      </c>
      <c r="AF21" s="114">
        <f>CO2eq!AE47</f>
        <v>0</v>
      </c>
    </row>
    <row r="22" spans="1:32" x14ac:dyDescent="0.25">
      <c r="A22" s="6">
        <v>1</v>
      </c>
      <c r="B22" s="13" t="s">
        <v>871</v>
      </c>
      <c r="C22" s="13" t="s">
        <v>872</v>
      </c>
      <c r="D22" s="114">
        <f>CO2eq!C34</f>
        <v>255.58583722008626</v>
      </c>
      <c r="E22" s="114">
        <f>CO2eq!D34</f>
        <v>146.28675473914907</v>
      </c>
      <c r="F22" s="114">
        <f>CO2eq!E34</f>
        <v>203.10923264364038</v>
      </c>
      <c r="G22" s="114">
        <f>CO2eq!F34</f>
        <v>251.74448924334317</v>
      </c>
      <c r="H22" s="114">
        <f>CO2eq!G34</f>
        <v>203.13902529626537</v>
      </c>
      <c r="I22" s="114">
        <f>CO2eq!H34</f>
        <v>282.01853517861872</v>
      </c>
      <c r="J22" s="114">
        <f>CO2eq!I34</f>
        <v>330.71135218144002</v>
      </c>
      <c r="K22" s="114">
        <f>CO2eq!J34</f>
        <v>450.52649879271115</v>
      </c>
      <c r="L22" s="114">
        <f>CO2eq!K34</f>
        <v>438.60111754861003</v>
      </c>
      <c r="M22" s="114">
        <f>CO2eq!L34</f>
        <v>360.58708908164488</v>
      </c>
      <c r="N22" s="114">
        <f>CO2eq!M34</f>
        <v>303.65885609473645</v>
      </c>
      <c r="O22" s="114">
        <f>CO2eq!N34</f>
        <v>404.79727019618349</v>
      </c>
      <c r="P22" s="114">
        <f>CO2eq!O34</f>
        <v>342.7343131115569</v>
      </c>
      <c r="Q22" s="114">
        <f>CO2eq!P34</f>
        <v>269.7000739760411</v>
      </c>
      <c r="R22" s="114">
        <f>CO2eq!Q34</f>
        <v>317.17178052704077</v>
      </c>
      <c r="S22" s="114">
        <f>CO2eq!R34</f>
        <v>431.94760520185275</v>
      </c>
      <c r="T22" s="114">
        <f>CO2eq!S34</f>
        <v>403.10085001760928</v>
      </c>
      <c r="U22" s="114">
        <f>CO2eq!T34</f>
        <v>451.82527969033475</v>
      </c>
      <c r="V22" s="114">
        <f>CO2eq!U34</f>
        <v>602.81291747932153</v>
      </c>
      <c r="W22" s="114">
        <f>CO2eq!V34</f>
        <v>415.90359992292377</v>
      </c>
      <c r="X22" s="114">
        <f>CO2eq!W34</f>
        <v>345.24542359709244</v>
      </c>
      <c r="Y22" s="114">
        <f>CO2eq!X34</f>
        <v>350.64750094275541</v>
      </c>
      <c r="Z22" s="114">
        <f>CO2eq!Y34</f>
        <v>525.60655370624602</v>
      </c>
      <c r="AA22" s="114">
        <f>CO2eq!Z34</f>
        <v>463.4396691853247</v>
      </c>
      <c r="AB22" s="114">
        <f>CO2eq!AA34</f>
        <v>437.84728638916812</v>
      </c>
      <c r="AC22" s="114">
        <f>CO2eq!AB34</f>
        <v>722.0094108366211</v>
      </c>
      <c r="AD22" s="114">
        <f>CO2eq!AC34</f>
        <v>623.7830681346253</v>
      </c>
      <c r="AE22" s="114">
        <f>CO2eq!AD34</f>
        <v>662.99978279258369</v>
      </c>
      <c r="AF22" s="114">
        <f>CO2eq!AE34</f>
        <v>868.91431970143208</v>
      </c>
    </row>
    <row r="23" spans="1:32" x14ac:dyDescent="0.25">
      <c r="A23" s="6">
        <v>1</v>
      </c>
      <c r="B23" s="13" t="s">
        <v>874</v>
      </c>
      <c r="C23" s="13" t="s">
        <v>875</v>
      </c>
      <c r="D23" s="114">
        <f>CO2eq!C52</f>
        <v>162.05597083125213</v>
      </c>
      <c r="E23" s="114">
        <f>CO2eq!D52</f>
        <v>175.43357159857032</v>
      </c>
      <c r="F23" s="114">
        <f>CO2eq!E52</f>
        <v>200.04650149197406</v>
      </c>
      <c r="G23" s="114">
        <f>CO2eq!F52</f>
        <v>224.89668522324556</v>
      </c>
      <c r="H23" s="114">
        <f>CO2eq!G52</f>
        <v>263.47372869496138</v>
      </c>
      <c r="I23" s="114">
        <f>CO2eq!H52</f>
        <v>293.54852714965273</v>
      </c>
      <c r="J23" s="114">
        <f>CO2eq!I52</f>
        <v>323.21115254948734</v>
      </c>
      <c r="K23" s="114">
        <f>CO2eq!J52</f>
        <v>344.91957215363425</v>
      </c>
      <c r="L23" s="114">
        <f>CO2eq!K52</f>
        <v>368.67261088357657</v>
      </c>
      <c r="M23" s="114">
        <f>CO2eq!L52</f>
        <v>405.30326399885462</v>
      </c>
      <c r="N23" s="114">
        <f>CO2eq!M52</f>
        <v>427.56122281026825</v>
      </c>
      <c r="O23" s="114">
        <f>CO2eq!N52</f>
        <v>408.65632732444539</v>
      </c>
      <c r="P23" s="114">
        <f>CO2eq!O52</f>
        <v>407.16742056226275</v>
      </c>
      <c r="Q23" s="114">
        <f>CO2eq!P52</f>
        <v>392.69259136769182</v>
      </c>
      <c r="R23" s="114">
        <f>CO2eq!Q52</f>
        <v>409.65163256180443</v>
      </c>
      <c r="S23" s="114">
        <f>CO2eq!R52</f>
        <v>400.84403264556778</v>
      </c>
      <c r="T23" s="114">
        <f>CO2eq!S52</f>
        <v>367.1244454085749</v>
      </c>
      <c r="U23" s="114">
        <f>CO2eq!T52</f>
        <v>375.09272942752381</v>
      </c>
      <c r="V23" s="114">
        <f>CO2eq!U52</f>
        <v>366.59870841531421</v>
      </c>
      <c r="W23" s="114">
        <f>CO2eq!V52</f>
        <v>396.0847227486974</v>
      </c>
      <c r="X23" s="114">
        <f>CO2eq!W52</f>
        <v>414.29499525361427</v>
      </c>
      <c r="Y23" s="114">
        <f>CO2eq!X52</f>
        <v>387.55115486429389</v>
      </c>
      <c r="Z23" s="114">
        <f>CO2eq!Y52</f>
        <v>376.37675882781372</v>
      </c>
      <c r="AA23" s="114">
        <f>CO2eq!Z52</f>
        <v>391.52587818851038</v>
      </c>
      <c r="AB23" s="114">
        <f>CO2eq!AA52</f>
        <v>396.59140008235801</v>
      </c>
      <c r="AC23" s="114">
        <f>CO2eq!AB52</f>
        <v>402.13479614118512</v>
      </c>
      <c r="AD23" s="114">
        <f>CO2eq!AC52</f>
        <v>417.32895728081053</v>
      </c>
      <c r="AE23" s="114">
        <f>CO2eq!AD52</f>
        <v>410.0994639309464</v>
      </c>
      <c r="AF23" s="114">
        <f>CO2eq!AE52</f>
        <v>394.66891641287026</v>
      </c>
    </row>
    <row r="24" spans="1:32" x14ac:dyDescent="0.25">
      <c r="A24" s="6">
        <v>1</v>
      </c>
      <c r="B24" s="6" t="s">
        <v>876</v>
      </c>
      <c r="C24" s="31" t="s">
        <v>722</v>
      </c>
      <c r="D24" s="119">
        <f t="shared" ref="D24:AD24" si="5">SUM(D25:D28)</f>
        <v>473.14525982198506</v>
      </c>
      <c r="E24" s="119">
        <f t="shared" si="5"/>
        <v>501.47960429863247</v>
      </c>
      <c r="F24" s="119">
        <f t="shared" si="5"/>
        <v>578.24193121254734</v>
      </c>
      <c r="G24" s="119">
        <f t="shared" si="5"/>
        <v>646.09659279105108</v>
      </c>
      <c r="H24" s="119">
        <f t="shared" si="5"/>
        <v>714.52060941290335</v>
      </c>
      <c r="I24" s="119">
        <f t="shared" si="5"/>
        <v>769.22115855673007</v>
      </c>
      <c r="J24" s="119">
        <f t="shared" si="5"/>
        <v>824.11072673840374</v>
      </c>
      <c r="K24" s="119">
        <f t="shared" si="5"/>
        <v>930.93081606569581</v>
      </c>
      <c r="L24" s="119">
        <f t="shared" si="5"/>
        <v>1044.8756269840239</v>
      </c>
      <c r="M24" s="119">
        <f t="shared" si="5"/>
        <v>1138.534923772294</v>
      </c>
      <c r="N24" s="119">
        <f t="shared" si="5"/>
        <v>1227.9189559405083</v>
      </c>
      <c r="O24" s="119">
        <f t="shared" si="5"/>
        <v>1676.7258247839404</v>
      </c>
      <c r="P24" s="119">
        <f t="shared" si="5"/>
        <v>1948.6826123035837</v>
      </c>
      <c r="Q24" s="119">
        <f t="shared" si="5"/>
        <v>2032.0050001181207</v>
      </c>
      <c r="R24" s="119">
        <f t="shared" si="5"/>
        <v>2136.42714592527</v>
      </c>
      <c r="S24" s="119">
        <f t="shared" si="5"/>
        <v>2291.1846163173809</v>
      </c>
      <c r="T24" s="119">
        <f t="shared" si="5"/>
        <v>2489.02858087614</v>
      </c>
      <c r="U24" s="119">
        <f t="shared" si="5"/>
        <v>2287.2680188790364</v>
      </c>
      <c r="V24" s="119">
        <f t="shared" si="5"/>
        <v>2020.6900132852579</v>
      </c>
      <c r="W24" s="119">
        <f t="shared" si="5"/>
        <v>1758.5139652777948</v>
      </c>
      <c r="X24" s="119">
        <f t="shared" si="5"/>
        <v>1854.5369203733619</v>
      </c>
      <c r="Y24" s="119">
        <f t="shared" si="5"/>
        <v>1941.6502226233301</v>
      </c>
      <c r="Z24" s="119">
        <f t="shared" si="5"/>
        <v>1979.4604021162847</v>
      </c>
      <c r="AA24" s="119">
        <f t="shared" si="5"/>
        <v>2152.0467884790223</v>
      </c>
      <c r="AB24" s="119">
        <f t="shared" si="5"/>
        <v>2157.3411148658083</v>
      </c>
      <c r="AC24" s="119">
        <f t="shared" si="5"/>
        <v>2512.9372882730645</v>
      </c>
      <c r="AD24" s="119">
        <f t="shared" si="5"/>
        <v>2658.0576010839977</v>
      </c>
      <c r="AE24" s="119">
        <f>SUM(AE25:AE28)</f>
        <v>2852.1074303410078</v>
      </c>
      <c r="AF24" s="119">
        <f>SUM(AF25:AF28)</f>
        <v>3060.791579847406</v>
      </c>
    </row>
    <row r="25" spans="1:32" x14ac:dyDescent="0.25">
      <c r="A25" s="6">
        <v>1</v>
      </c>
      <c r="B25" s="13" t="s">
        <v>877</v>
      </c>
      <c r="C25" s="13" t="s">
        <v>724</v>
      </c>
      <c r="D25" s="114">
        <f>CO2eq!C426</f>
        <v>381.90056453145718</v>
      </c>
      <c r="E25" s="114">
        <f>CO2eq!D426</f>
        <v>393.30828162956669</v>
      </c>
      <c r="F25" s="114">
        <f>CO2eq!E426</f>
        <v>453.28247228100929</v>
      </c>
      <c r="G25" s="114">
        <f>CO2eq!F426</f>
        <v>516.70531175044721</v>
      </c>
      <c r="H25" s="114">
        <f>CO2eq!G426</f>
        <v>579.5416044877104</v>
      </c>
      <c r="I25" s="114">
        <f>CO2eq!H426</f>
        <v>642.13939554809167</v>
      </c>
      <c r="J25" s="114">
        <f>CO2eq!I426</f>
        <v>706.4133639749158</v>
      </c>
      <c r="K25" s="114">
        <f>CO2eq!J426</f>
        <v>802.98931705085533</v>
      </c>
      <c r="L25" s="114">
        <f>CO2eq!K426</f>
        <v>907.26774751265884</v>
      </c>
      <c r="M25" s="114">
        <f>CO2eq!L426</f>
        <v>1009.9430760657906</v>
      </c>
      <c r="N25" s="114">
        <f>CO2eq!M426</f>
        <v>1107.471836100962</v>
      </c>
      <c r="O25" s="114">
        <f>CO2eq!N426</f>
        <v>1204.1053255579559</v>
      </c>
      <c r="P25" s="114">
        <f>CO2eq!O426</f>
        <v>1302.508203332427</v>
      </c>
      <c r="Q25" s="114">
        <f>CO2eq!P426</f>
        <v>1393.4100837564797</v>
      </c>
      <c r="R25" s="114">
        <f>CO2eq!Q426</f>
        <v>1490.8404972977489</v>
      </c>
      <c r="S25" s="114">
        <f>CO2eq!R426</f>
        <v>1592.3762989250013</v>
      </c>
      <c r="T25" s="114">
        <f>CO2eq!S426</f>
        <v>1698.8216890889998</v>
      </c>
      <c r="U25" s="114">
        <f>CO2eq!T426</f>
        <v>1474.5842415783602</v>
      </c>
      <c r="V25" s="114">
        <f>CO2eq!U426</f>
        <v>1253.1678492250112</v>
      </c>
      <c r="W25" s="114">
        <f>CO2eq!V426</f>
        <v>1021.1003642247929</v>
      </c>
      <c r="X25" s="114">
        <f>CO2eq!W426</f>
        <v>1018.6856784670568</v>
      </c>
      <c r="Y25" s="114">
        <f>CO2eq!X426</f>
        <v>1085.0028582885091</v>
      </c>
      <c r="Z25" s="114">
        <f>CO2eq!Y426</f>
        <v>1128.8884939823668</v>
      </c>
      <c r="AA25" s="114">
        <f>CO2eq!Z426</f>
        <v>1229.2697712362931</v>
      </c>
      <c r="AB25" s="114">
        <f>CO2eq!AA426</f>
        <v>1149.8276012152292</v>
      </c>
      <c r="AC25" s="114">
        <f>CO2eq!AB426</f>
        <v>1401.4754736084392</v>
      </c>
      <c r="AD25" s="114">
        <f>CO2eq!AC426</f>
        <v>1491.7936559337381</v>
      </c>
      <c r="AE25" s="114">
        <f>CO2eq!AD426</f>
        <v>1742.7858034821411</v>
      </c>
      <c r="AF25" s="114">
        <f>CO2eq!AE426</f>
        <v>1965.9042580157145</v>
      </c>
    </row>
    <row r="26" spans="1:32" x14ac:dyDescent="0.25">
      <c r="A26" s="6">
        <v>1</v>
      </c>
      <c r="B26" s="13" t="s">
        <v>878</v>
      </c>
      <c r="C26" s="13" t="s">
        <v>879</v>
      </c>
      <c r="D26" s="114">
        <f>CO2eq!C430</f>
        <v>17.045999999999999</v>
      </c>
      <c r="E26" s="114">
        <f>CO2eq!D430</f>
        <v>17.045999999999999</v>
      </c>
      <c r="F26" s="114">
        <f>CO2eq!E430</f>
        <v>17.045999999999999</v>
      </c>
      <c r="G26" s="114">
        <f>CO2eq!F430</f>
        <v>17.045999999999999</v>
      </c>
      <c r="H26" s="114">
        <f>CO2eq!G430</f>
        <v>17.045999999999999</v>
      </c>
      <c r="I26" s="114">
        <f>CO2eq!H430</f>
        <v>17.045999999999999</v>
      </c>
      <c r="J26" s="114">
        <f>CO2eq!I430</f>
        <v>17.045999999999999</v>
      </c>
      <c r="K26" s="114">
        <f>CO2eq!J430</f>
        <v>19.3188</v>
      </c>
      <c r="L26" s="114">
        <f>CO2eq!K430</f>
        <v>19.3188</v>
      </c>
      <c r="M26" s="114">
        <f>CO2eq!L430</f>
        <v>19.3188</v>
      </c>
      <c r="N26" s="114">
        <f>CO2eq!M430</f>
        <v>20.360500000000002</v>
      </c>
      <c r="O26" s="114">
        <f>CO2eq!N430</f>
        <v>20.360500000000002</v>
      </c>
      <c r="P26" s="114">
        <f>CO2eq!O430</f>
        <v>20.637023999999997</v>
      </c>
      <c r="Q26" s="114">
        <f>CO2eq!P430</f>
        <v>20.637023999999997</v>
      </c>
      <c r="R26" s="114">
        <f>CO2eq!Q430</f>
        <v>20.637023999999997</v>
      </c>
      <c r="S26" s="114">
        <f>CO2eq!R430</f>
        <v>19.595323999999998</v>
      </c>
      <c r="T26" s="114">
        <f>CO2eq!S430</f>
        <v>20.175527982599995</v>
      </c>
      <c r="U26" s="114">
        <f>CO2eq!T430</f>
        <v>20.175527982599995</v>
      </c>
      <c r="V26" s="114">
        <f>CO2eq!U430</f>
        <v>20.175527982599998</v>
      </c>
      <c r="W26" s="114">
        <f>CO2eq!V430</f>
        <v>20.175527982599995</v>
      </c>
      <c r="X26" s="114">
        <f>CO2eq!W430</f>
        <v>25.367360782600002</v>
      </c>
      <c r="Y26" s="114">
        <f>CO2eq!X430</f>
        <v>25.286108182600003</v>
      </c>
      <c r="Z26" s="114">
        <f>CO2eq!Y430</f>
        <v>16.908567382599998</v>
      </c>
      <c r="AA26" s="114">
        <f>CO2eq!Z430</f>
        <v>30.462599582600003</v>
      </c>
      <c r="AB26" s="114">
        <f>CO2eq!AA430</f>
        <v>23.644656036600004</v>
      </c>
      <c r="AC26" s="114">
        <f>CO2eq!AB430</f>
        <v>26.779497068000005</v>
      </c>
      <c r="AD26" s="114">
        <f>CO2eq!AC430</f>
        <v>27.621232335999956</v>
      </c>
      <c r="AE26" s="114">
        <f>CO2eq!AD430</f>
        <v>28.00798524199999</v>
      </c>
      <c r="AF26" s="114">
        <f>CO2eq!AE430</f>
        <v>31.698722659999994</v>
      </c>
    </row>
    <row r="27" spans="1:32" x14ac:dyDescent="0.25">
      <c r="A27" s="6">
        <v>1</v>
      </c>
      <c r="B27" s="13" t="s">
        <v>880</v>
      </c>
      <c r="C27" s="13" t="s">
        <v>881</v>
      </c>
      <c r="D27" s="114">
        <f>CO2eq!C431</f>
        <v>0.25526617228388188</v>
      </c>
      <c r="E27" s="114">
        <f>CO2eq!D431</f>
        <v>0.26295746580150126</v>
      </c>
      <c r="F27" s="114">
        <f>CO2eq!E431</f>
        <v>0.27906423012108506</v>
      </c>
      <c r="G27" s="114">
        <f>CO2eq!F431</f>
        <v>0.28535316116691167</v>
      </c>
      <c r="H27" s="114">
        <f>CO2eq!G431</f>
        <v>0.28968255662284859</v>
      </c>
      <c r="I27" s="114">
        <f>CO2eq!H431</f>
        <v>0.29897442241384814</v>
      </c>
      <c r="J27" s="114">
        <f>CO2eq!I431</f>
        <v>0.35653306481526764</v>
      </c>
      <c r="K27" s="114">
        <f>CO2eq!J431</f>
        <v>0.37138982427313505</v>
      </c>
      <c r="L27" s="114">
        <f>CO2eq!K431</f>
        <v>0.38296657070709272</v>
      </c>
      <c r="M27" s="114">
        <f>CO2eq!L431</f>
        <v>0.38907681784816855</v>
      </c>
      <c r="N27" s="114">
        <f>CO2eq!M431</f>
        <v>0.4037669995436528</v>
      </c>
      <c r="O27" s="114">
        <f>CO2eq!N431</f>
        <v>0.41843696288293675</v>
      </c>
      <c r="P27" s="114">
        <f>CO2eq!O431</f>
        <v>0.42298093723463187</v>
      </c>
      <c r="Q27" s="114">
        <f>CO2eq!P431</f>
        <v>0.4412782929886887</v>
      </c>
      <c r="R27" s="114">
        <f>CO2eq!Q431</f>
        <v>0.47502165050129597</v>
      </c>
      <c r="S27" s="114">
        <f>CO2eq!R431</f>
        <v>0.51251551556156172</v>
      </c>
      <c r="T27" s="114">
        <f>CO2eq!S431</f>
        <v>0.5434207651371904</v>
      </c>
      <c r="U27" s="114">
        <f>CO2eq!T431</f>
        <v>0.57580862173916758</v>
      </c>
      <c r="V27" s="114">
        <f>CO2eq!U431</f>
        <v>0.60277019981685487</v>
      </c>
      <c r="W27" s="114">
        <f>CO2eq!V431</f>
        <v>0.64941454792410136</v>
      </c>
      <c r="X27" s="114">
        <f>CO2eq!W431</f>
        <v>0.70135484542329185</v>
      </c>
      <c r="Y27" s="114">
        <f>CO2eq!X431</f>
        <v>0.76661479827206636</v>
      </c>
      <c r="Z27" s="114">
        <f>CO2eq!Y431</f>
        <v>0.82954587027344284</v>
      </c>
      <c r="AA27" s="114">
        <f>CO2eq!Z431</f>
        <v>0.85743327811892633</v>
      </c>
      <c r="AB27" s="114">
        <f>CO2eq!AA431</f>
        <v>0.92917348768224084</v>
      </c>
      <c r="AC27" s="114">
        <f>CO2eq!AB431</f>
        <v>1.0487747667133323</v>
      </c>
      <c r="AD27" s="114">
        <f>CO2eq!AC431</f>
        <v>0.58050918830844733</v>
      </c>
      <c r="AE27" s="114">
        <f>CO2eq!AD431</f>
        <v>0.76665606223448868</v>
      </c>
      <c r="AF27" s="114">
        <f>CO2eq!AE431</f>
        <v>0.92056436754973459</v>
      </c>
    </row>
    <row r="28" spans="1:32" x14ac:dyDescent="0.25">
      <c r="A28" s="6">
        <v>1</v>
      </c>
      <c r="B28" s="13" t="s">
        <v>882</v>
      </c>
      <c r="C28" s="13" t="s">
        <v>873</v>
      </c>
      <c r="D28" s="114">
        <f>CO2eq!C434</f>
        <v>73.943429118243984</v>
      </c>
      <c r="E28" s="114">
        <f>CO2eq!D434</f>
        <v>90.862365203264289</v>
      </c>
      <c r="F28" s="114">
        <f>CO2eq!E434</f>
        <v>107.63439470141701</v>
      </c>
      <c r="G28" s="114">
        <f>CO2eq!F434</f>
        <v>112.05992787943693</v>
      </c>
      <c r="H28" s="114">
        <f>CO2eq!G434</f>
        <v>117.64332236857001</v>
      </c>
      <c r="I28" s="114">
        <f>CO2eq!H434</f>
        <v>109.73678858622448</v>
      </c>
      <c r="J28" s="114">
        <f>CO2eq!I434</f>
        <v>100.29482969867267</v>
      </c>
      <c r="K28" s="114">
        <f>CO2eq!J434</f>
        <v>108.25130919056738</v>
      </c>
      <c r="L28" s="114">
        <f>CO2eq!K434</f>
        <v>117.9061129006579</v>
      </c>
      <c r="M28" s="114">
        <f>CO2eq!L434</f>
        <v>108.8839708886551</v>
      </c>
      <c r="N28" s="114">
        <f>CO2eq!M434</f>
        <v>99.682852840002596</v>
      </c>
      <c r="O28" s="114">
        <f>CO2eq!N434</f>
        <v>451.84156226310176</v>
      </c>
      <c r="P28" s="114">
        <f>CO2eq!O434</f>
        <v>625.11440403392203</v>
      </c>
      <c r="Q28" s="114">
        <f>CO2eq!P434</f>
        <v>617.51661406865219</v>
      </c>
      <c r="R28" s="114">
        <f>CO2eq!Q434</f>
        <v>624.47460297701991</v>
      </c>
      <c r="S28" s="114">
        <f>CO2eq!R434</f>
        <v>678.70047787681824</v>
      </c>
      <c r="T28" s="114">
        <f>CO2eq!S434</f>
        <v>769.48794303940315</v>
      </c>
      <c r="U28" s="114">
        <f>CO2eq!T434</f>
        <v>791.9324406963367</v>
      </c>
      <c r="V28" s="114">
        <f>CO2eq!U434</f>
        <v>746.74386587782976</v>
      </c>
      <c r="W28" s="114">
        <f>CO2eq!V434</f>
        <v>716.58865852247789</v>
      </c>
      <c r="X28" s="114">
        <f>CO2eq!W434</f>
        <v>809.78252627828169</v>
      </c>
      <c r="Y28" s="114">
        <f>CO2eq!X434</f>
        <v>830.59464135394899</v>
      </c>
      <c r="Z28" s="114">
        <f>CO2eq!Y434</f>
        <v>832.83379488104447</v>
      </c>
      <c r="AA28" s="114">
        <f>CO2eq!Z434</f>
        <v>891.45698438201032</v>
      </c>
      <c r="AB28" s="114">
        <f>CO2eq!AA434</f>
        <v>982.93968412629704</v>
      </c>
      <c r="AC28" s="114">
        <f>CO2eq!AB434</f>
        <v>1083.6335428299121</v>
      </c>
      <c r="AD28" s="114">
        <f>CO2eq!AC434</f>
        <v>1138.062203625951</v>
      </c>
      <c r="AE28" s="114">
        <f>CO2eq!AD434</f>
        <v>1080.5469855546323</v>
      </c>
      <c r="AF28" s="114">
        <f>CO2eq!AE434</f>
        <v>1062.2680348041417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275.39302248093838</v>
      </c>
      <c r="E29" s="32">
        <f t="shared" si="6"/>
        <v>315.46448547574988</v>
      </c>
      <c r="F29" s="32">
        <f t="shared" si="6"/>
        <v>341.88858497830057</v>
      </c>
      <c r="G29" s="32">
        <f t="shared" si="6"/>
        <v>351.56755842737539</v>
      </c>
      <c r="H29" s="32">
        <f t="shared" si="6"/>
        <v>376.71273996066321</v>
      </c>
      <c r="I29" s="32">
        <f t="shared" si="6"/>
        <v>414.11239130901151</v>
      </c>
      <c r="J29" s="32">
        <f t="shared" si="6"/>
        <v>410.27521231043465</v>
      </c>
      <c r="K29" s="32">
        <f t="shared" si="6"/>
        <v>442.64594804941044</v>
      </c>
      <c r="L29" s="32">
        <f t="shared" si="6"/>
        <v>502.72000430149853</v>
      </c>
      <c r="M29" s="32">
        <f t="shared" si="6"/>
        <v>437.09604848925096</v>
      </c>
      <c r="N29" s="32">
        <f t="shared" si="6"/>
        <v>473.95405813823021</v>
      </c>
      <c r="O29" s="32">
        <f t="shared" si="6"/>
        <v>488.27224351235606</v>
      </c>
      <c r="P29" s="32">
        <f t="shared" si="6"/>
        <v>509.60021817363679</v>
      </c>
      <c r="Q29" s="32">
        <f t="shared" si="6"/>
        <v>532.81237798319671</v>
      </c>
      <c r="R29" s="32">
        <f t="shared" si="6"/>
        <v>571.67292273046689</v>
      </c>
      <c r="S29" s="32">
        <f t="shared" si="6"/>
        <v>610.09952567299968</v>
      </c>
      <c r="T29" s="32">
        <f t="shared" si="6"/>
        <v>633.21732319901412</v>
      </c>
      <c r="U29" s="32">
        <f t="shared" si="6"/>
        <v>717.83536477943812</v>
      </c>
      <c r="V29" s="32">
        <f t="shared" si="6"/>
        <v>758.07047758699844</v>
      </c>
      <c r="W29" s="32">
        <f t="shared" si="6"/>
        <v>752.50358608284046</v>
      </c>
      <c r="X29" s="32">
        <f t="shared" si="6"/>
        <v>796.08025754781534</v>
      </c>
      <c r="Y29" s="32">
        <f t="shared" si="6"/>
        <v>873.08906033743369</v>
      </c>
      <c r="Z29" s="32">
        <f t="shared" si="6"/>
        <v>951.06217157113542</v>
      </c>
      <c r="AA29" s="32">
        <f t="shared" si="6"/>
        <v>1020.4579424941298</v>
      </c>
      <c r="AB29" s="32">
        <f t="shared" si="6"/>
        <v>1085.0303989849765</v>
      </c>
      <c r="AC29" s="32">
        <f t="shared" si="6"/>
        <v>887.28147650772996</v>
      </c>
      <c r="AD29" s="32">
        <f t="shared" si="6"/>
        <v>1330.0345328929118</v>
      </c>
      <c r="AE29" s="32">
        <f>AE30+AE31</f>
        <v>1380.7624734215483</v>
      </c>
      <c r="AF29" s="32">
        <f>AF30+AF31</f>
        <v>1387.1526794085637</v>
      </c>
    </row>
    <row r="30" spans="1:32" x14ac:dyDescent="0.25">
      <c r="A30" s="6">
        <v>1</v>
      </c>
      <c r="B30" s="13" t="s">
        <v>885</v>
      </c>
      <c r="C30" s="13" t="s">
        <v>869</v>
      </c>
      <c r="D30" s="114">
        <f>CO2eq!C112+CO2eq!C122+CO2eq!C141</f>
        <v>253.34389698478145</v>
      </c>
      <c r="E30" s="114">
        <f>CO2eq!D112+CO2eq!D122+CO2eq!D141</f>
        <v>294.10301314157891</v>
      </c>
      <c r="F30" s="114">
        <f>CO2eq!E112+CO2eq!E122+CO2eq!E141</f>
        <v>319.3172224751832</v>
      </c>
      <c r="G30" s="114">
        <f>CO2eq!F112+CO2eq!F122+CO2eq!F141</f>
        <v>328.36582600488168</v>
      </c>
      <c r="H30" s="114">
        <f>CO2eq!G112+CO2eq!G122+CO2eq!G141</f>
        <v>350.51461393135031</v>
      </c>
      <c r="I30" s="114">
        <f>CO2eq!H112+CO2eq!H122+CO2eq!H141</f>
        <v>384.1368896669855</v>
      </c>
      <c r="J30" s="114">
        <f>CO2eq!I112+CO2eq!I122+CO2eq!I141</f>
        <v>373.89671924279645</v>
      </c>
      <c r="K30" s="114">
        <f>CO2eq!J112+CO2eq!J122+CO2eq!J141</f>
        <v>388.39678098524411</v>
      </c>
      <c r="L30" s="114">
        <f>CO2eq!K112+CO2eq!K122+CO2eq!K141</f>
        <v>448.07183799073704</v>
      </c>
      <c r="M30" s="114">
        <f>CO2eq!L112+CO2eq!L122+CO2eq!L141</f>
        <v>373.55900466207385</v>
      </c>
      <c r="N30" s="114">
        <f>CO2eq!M112+CO2eq!M122+CO2eq!M141</f>
        <v>392.01608711841931</v>
      </c>
      <c r="O30" s="114">
        <f>CO2eq!N112+CO2eq!N122+CO2eq!N141</f>
        <v>391.49753549483819</v>
      </c>
      <c r="P30" s="114">
        <f>CO2eq!O112+CO2eq!O122+CO2eq!O141</f>
        <v>407.50879863009436</v>
      </c>
      <c r="Q30" s="114">
        <f>CO2eq!P112+CO2eq!P122+CO2eq!P141</f>
        <v>410.85646577416219</v>
      </c>
      <c r="R30" s="114">
        <f>CO2eq!Q112+CO2eq!Q122+CO2eq!Q141</f>
        <v>433.19580851972586</v>
      </c>
      <c r="S30" s="114">
        <f>CO2eq!R112+CO2eq!R122+CO2eq!R141</f>
        <v>449.11233147832053</v>
      </c>
      <c r="T30" s="114">
        <f>CO2eq!S112+CO2eq!S122+CO2eq!S141</f>
        <v>444.07330825153025</v>
      </c>
      <c r="U30" s="114">
        <f>CO2eq!T112+CO2eq!T122+CO2eq!T141</f>
        <v>485.2949236856652</v>
      </c>
      <c r="V30" s="114">
        <f>CO2eq!U112+CO2eq!U122+CO2eq!U141</f>
        <v>465.54722793013235</v>
      </c>
      <c r="W30" s="114">
        <f>CO2eq!V112+CO2eq!V122+CO2eq!V141</f>
        <v>410.84202411362929</v>
      </c>
      <c r="X30" s="114">
        <f>CO2eq!W112+CO2eq!W122+CO2eq!W141</f>
        <v>396.88239742982927</v>
      </c>
      <c r="Y30" s="114">
        <f>CO2eq!X112+CO2eq!X122+CO2eq!X141</f>
        <v>399.41659284460991</v>
      </c>
      <c r="Z30" s="114">
        <f>CO2eq!Y112+CO2eq!Y122+CO2eq!Y141</f>
        <v>402.50006299117433</v>
      </c>
      <c r="AA30" s="114">
        <f>CO2eq!Z112+CO2eq!Z122+CO2eq!Z141</f>
        <v>407.8890331907208</v>
      </c>
      <c r="AB30" s="114">
        <f>CO2eq!AA112+CO2eq!AA122+CO2eq!AA141</f>
        <v>387.54882418618513</v>
      </c>
      <c r="AC30" s="114">
        <f>CO2eq!AB112+CO2eq!AB122+CO2eq!AB141</f>
        <v>127.57024513253762</v>
      </c>
      <c r="AD30" s="114">
        <f>CO2eq!AC112+CO2eq!AC122+CO2eq!AC141</f>
        <v>482.39419805504832</v>
      </c>
      <c r="AE30" s="114">
        <f>CO2eq!AD112+CO2eq!AD122+CO2eq!AD141</f>
        <v>411.11871618996611</v>
      </c>
      <c r="AF30" s="114">
        <f>CO2eq!AE112+CO2eq!AE122+CO2eq!AE141</f>
        <v>311.09379661058216</v>
      </c>
    </row>
    <row r="31" spans="1:32" x14ac:dyDescent="0.25">
      <c r="A31" s="6">
        <v>1</v>
      </c>
      <c r="B31" s="13" t="s">
        <v>887</v>
      </c>
      <c r="C31" s="13" t="s">
        <v>853</v>
      </c>
      <c r="D31" s="114">
        <f>CO2eq!C149+CO2eq!C160+CO2eq!C173+CO2eq!C187</f>
        <v>22.049125496156918</v>
      </c>
      <c r="E31" s="114">
        <f>CO2eq!D149+CO2eq!D160+CO2eq!D173+CO2eq!D187</f>
        <v>21.361472334170976</v>
      </c>
      <c r="F31" s="114">
        <f>CO2eq!E149+CO2eq!E160+CO2eq!E173+CO2eq!E187</f>
        <v>22.571362503117374</v>
      </c>
      <c r="G31" s="114">
        <f>CO2eq!F149+CO2eq!F160+CO2eq!F173+CO2eq!F187</f>
        <v>23.201732422493681</v>
      </c>
      <c r="H31" s="114">
        <f>CO2eq!G149+CO2eq!G160+CO2eq!G173+CO2eq!G187</f>
        <v>26.198126029312903</v>
      </c>
      <c r="I31" s="114">
        <f>CO2eq!H149+CO2eq!H160+CO2eq!H173+CO2eq!H187</f>
        <v>29.975501642026039</v>
      </c>
      <c r="J31" s="114">
        <f>CO2eq!I149+CO2eq!I160+CO2eq!I173+CO2eq!I187</f>
        <v>36.378493067638196</v>
      </c>
      <c r="K31" s="114">
        <f>CO2eq!J149+CO2eq!J160+CO2eq!J173+CO2eq!J187</f>
        <v>54.249167064166343</v>
      </c>
      <c r="L31" s="114">
        <f>CO2eq!K149+CO2eq!K160+CO2eq!K173+CO2eq!K187</f>
        <v>54.648166310761503</v>
      </c>
      <c r="M31" s="114">
        <f>CO2eq!L149+CO2eq!L160+CO2eq!L173+CO2eq!L187</f>
        <v>63.537043827177108</v>
      </c>
      <c r="N31" s="114">
        <f>CO2eq!M149+CO2eq!M160+CO2eq!M173+CO2eq!M187</f>
        <v>81.937971019810902</v>
      </c>
      <c r="O31" s="114">
        <f>CO2eq!N149+CO2eq!N160+CO2eq!N173+CO2eq!N187</f>
        <v>96.774708017517867</v>
      </c>
      <c r="P31" s="114">
        <f>CO2eq!O149+CO2eq!O160+CO2eq!O173+CO2eq!O187</f>
        <v>102.09141954354244</v>
      </c>
      <c r="Q31" s="114">
        <f>CO2eq!P149+CO2eq!P160+CO2eq!P173+CO2eq!P187</f>
        <v>121.95591220903447</v>
      </c>
      <c r="R31" s="114">
        <f>CO2eq!Q149+CO2eq!Q160+CO2eq!Q173+CO2eq!Q187</f>
        <v>138.47711421074101</v>
      </c>
      <c r="S31" s="114">
        <f>CO2eq!R149+CO2eq!R160+CO2eq!R173+CO2eq!R187</f>
        <v>160.98719419467912</v>
      </c>
      <c r="T31" s="114">
        <f>CO2eq!S149+CO2eq!S160+CO2eq!S173+CO2eq!S187</f>
        <v>189.14401494748381</v>
      </c>
      <c r="U31" s="114">
        <f>CO2eq!T149+CO2eq!T160+CO2eq!T173+CO2eq!T187</f>
        <v>232.54044109377296</v>
      </c>
      <c r="V31" s="114">
        <f>CO2eq!U149+CO2eq!U160+CO2eq!U173+CO2eq!U187</f>
        <v>292.52324965686608</v>
      </c>
      <c r="W31" s="114">
        <f>CO2eq!V149+CO2eq!V160+CO2eq!V173+CO2eq!V187</f>
        <v>341.66156196921116</v>
      </c>
      <c r="X31" s="114">
        <f>CO2eq!W149+CO2eq!W160+CO2eq!W173+CO2eq!W187</f>
        <v>399.19786011798612</v>
      </c>
      <c r="Y31" s="114">
        <f>CO2eq!X149+CO2eq!X160+CO2eq!X173+CO2eq!X187</f>
        <v>473.67246749282378</v>
      </c>
      <c r="Z31" s="114">
        <f>CO2eq!Y149+CO2eq!Y160+CO2eq!Y173+CO2eq!Y187</f>
        <v>548.56210857996109</v>
      </c>
      <c r="AA31" s="114">
        <f>CO2eq!Z149+CO2eq!Z160+CO2eq!Z173+CO2eq!Z187</f>
        <v>612.56890930340899</v>
      </c>
      <c r="AB31" s="114">
        <f>CO2eq!AA149+CO2eq!AA160+CO2eq!AA173+CO2eq!AA187</f>
        <v>697.48157479879137</v>
      </c>
      <c r="AC31" s="114">
        <f>CO2eq!AB149+CO2eq!AB160+CO2eq!AB173+CO2eq!AB187</f>
        <v>759.71123137519237</v>
      </c>
      <c r="AD31" s="114">
        <f>CO2eq!AC149+CO2eq!AC160+CO2eq!AC173+CO2eq!AC187</f>
        <v>847.64033483786341</v>
      </c>
      <c r="AE31" s="114">
        <f>CO2eq!AD149+CO2eq!AD160+CO2eq!AD173+CO2eq!AD187</f>
        <v>969.6437572315823</v>
      </c>
      <c r="AF31" s="114">
        <f>CO2eq!AE149+CO2eq!AE160+CO2eq!AE173+CO2eq!AE187</f>
        <v>1076.0588827979816</v>
      </c>
    </row>
    <row r="32" spans="1:32" x14ac:dyDescent="0.25">
      <c r="A32" s="6">
        <v>1</v>
      </c>
      <c r="B32" s="6" t="s">
        <v>889</v>
      </c>
      <c r="C32" s="31" t="s">
        <v>844</v>
      </c>
      <c r="D32" s="32">
        <f t="shared" ref="D32:AF32" si="7">SUM(D33:D34)</f>
        <v>896.41491346521275</v>
      </c>
      <c r="E32" s="32">
        <f t="shared" si="7"/>
        <v>1002.3319090156588</v>
      </c>
      <c r="F32" s="32">
        <f t="shared" si="7"/>
        <v>1013.1138358753933</v>
      </c>
      <c r="G32" s="32">
        <f t="shared" si="7"/>
        <v>949.43277747426362</v>
      </c>
      <c r="H32" s="32">
        <f t="shared" si="7"/>
        <v>1052.8146295055851</v>
      </c>
      <c r="I32" s="32">
        <f t="shared" si="7"/>
        <v>1001.3941521728406</v>
      </c>
      <c r="J32" s="32">
        <f t="shared" si="7"/>
        <v>1051.0361170225679</v>
      </c>
      <c r="K32" s="32">
        <f t="shared" si="7"/>
        <v>1115.597686176289</v>
      </c>
      <c r="L32" s="32">
        <f t="shared" si="7"/>
        <v>1137.213545931902</v>
      </c>
      <c r="M32" s="32">
        <f t="shared" si="7"/>
        <v>1186.6818390193989</v>
      </c>
      <c r="N32" s="32">
        <f t="shared" si="7"/>
        <v>1201.4517471733548</v>
      </c>
      <c r="O32" s="32">
        <f t="shared" si="7"/>
        <v>1158.1567664094005</v>
      </c>
      <c r="P32" s="32">
        <f t="shared" si="7"/>
        <v>1071.8946418989847</v>
      </c>
      <c r="Q32" s="32">
        <f t="shared" si="7"/>
        <v>1172.0258569080381</v>
      </c>
      <c r="R32" s="32">
        <f t="shared" si="7"/>
        <v>1217.6614356037201</v>
      </c>
      <c r="S32" s="32">
        <f t="shared" si="7"/>
        <v>1338.9169286664355</v>
      </c>
      <c r="T32" s="32">
        <f t="shared" si="7"/>
        <v>1494.0029329843642</v>
      </c>
      <c r="U32" s="32">
        <f t="shared" si="7"/>
        <v>1560.7960413887492</v>
      </c>
      <c r="V32" s="32">
        <f t="shared" si="7"/>
        <v>1380.4350157204401</v>
      </c>
      <c r="W32" s="32">
        <f t="shared" si="7"/>
        <v>1598.3721121439498</v>
      </c>
      <c r="X32" s="32">
        <f t="shared" si="7"/>
        <v>1538.6719395833743</v>
      </c>
      <c r="Y32" s="32">
        <f t="shared" si="7"/>
        <v>1484.4078093196404</v>
      </c>
      <c r="Z32" s="32">
        <f t="shared" si="7"/>
        <v>1476.4809802267309</v>
      </c>
      <c r="AA32" s="32">
        <f t="shared" si="7"/>
        <v>1438.7313051607969</v>
      </c>
      <c r="AB32" s="32">
        <f t="shared" si="7"/>
        <v>1755.8418275514955</v>
      </c>
      <c r="AC32" s="32">
        <f t="shared" si="7"/>
        <v>1397.4222075858452</v>
      </c>
      <c r="AD32" s="32">
        <f t="shared" si="7"/>
        <v>1443.3615743347409</v>
      </c>
      <c r="AE32" s="32">
        <f t="shared" si="7"/>
        <v>2132.3311662969609</v>
      </c>
      <c r="AF32" s="32">
        <f t="shared" si="7"/>
        <v>1462.3007916059321</v>
      </c>
    </row>
    <row r="33" spans="1:32" x14ac:dyDescent="0.25">
      <c r="A33" s="6">
        <v>1</v>
      </c>
      <c r="B33" s="13" t="s">
        <v>890</v>
      </c>
      <c r="C33" s="13" t="s">
        <v>391</v>
      </c>
      <c r="D33" s="114">
        <f>CO2eq!C659</f>
        <v>608.05695384895921</v>
      </c>
      <c r="E33" s="114">
        <f>CO2eq!D659</f>
        <v>634.30191471265096</v>
      </c>
      <c r="F33" s="114">
        <f>CO2eq!E659</f>
        <v>664.93132285805518</v>
      </c>
      <c r="G33" s="114">
        <f>CO2eq!F659</f>
        <v>701.90849617228992</v>
      </c>
      <c r="H33" s="114">
        <f>CO2eq!G659</f>
        <v>740.55934913040164</v>
      </c>
      <c r="I33" s="114">
        <f>CO2eq!H659</f>
        <v>774.82593524558786</v>
      </c>
      <c r="J33" s="114">
        <f>CO2eq!I659</f>
        <v>818.30146220747031</v>
      </c>
      <c r="K33" s="114">
        <f>CO2eq!J659</f>
        <v>889.50058162442099</v>
      </c>
      <c r="L33" s="114">
        <f>CO2eq!K659</f>
        <v>884.6773723269381</v>
      </c>
      <c r="M33" s="114">
        <f>CO2eq!L659</f>
        <v>924.41168702758148</v>
      </c>
      <c r="N33" s="114">
        <f>CO2eq!M659</f>
        <v>918.9451417828991</v>
      </c>
      <c r="O33" s="114">
        <f>CO2eq!N659</f>
        <v>879.58959375325674</v>
      </c>
      <c r="P33" s="114">
        <f>CO2eq!O659</f>
        <v>917.87383472466956</v>
      </c>
      <c r="Q33" s="114">
        <f>CO2eq!P659</f>
        <v>902.73362406035176</v>
      </c>
      <c r="R33" s="114">
        <f>CO2eq!Q659</f>
        <v>994.02880186179948</v>
      </c>
      <c r="S33" s="114">
        <f>CO2eq!R659</f>
        <v>1033.3169131920331</v>
      </c>
      <c r="T33" s="114">
        <f>CO2eq!S659</f>
        <v>1102.5750415346658</v>
      </c>
      <c r="U33" s="114">
        <f>CO2eq!T659</f>
        <v>1173.784094292781</v>
      </c>
      <c r="V33" s="114">
        <f>CO2eq!U659</f>
        <v>1157.1332766519752</v>
      </c>
      <c r="W33" s="114">
        <f>CO2eq!V659</f>
        <v>1125.6137195087451</v>
      </c>
      <c r="X33" s="114">
        <f>CO2eq!W659</f>
        <v>1119.1734912403956</v>
      </c>
      <c r="Y33" s="114">
        <f>CO2eq!X659</f>
        <v>1090.1716352137478</v>
      </c>
      <c r="Z33" s="114">
        <f>CO2eq!Y659</f>
        <v>1145.3468457370163</v>
      </c>
      <c r="AA33" s="114">
        <f>CO2eq!Z659</f>
        <v>1096.5612618020482</v>
      </c>
      <c r="AB33" s="114">
        <f>CO2eq!AA659</f>
        <v>1039.9382689398415</v>
      </c>
      <c r="AC33" s="114">
        <f>CO2eq!AB659</f>
        <v>1056.8314601937332</v>
      </c>
      <c r="AD33" s="114">
        <f>CO2eq!AC659</f>
        <v>1058.365863078285</v>
      </c>
      <c r="AE33" s="114">
        <f>CO2eq!AD659</f>
        <v>1048.8335050704</v>
      </c>
      <c r="AF33" s="114">
        <f>CO2eq!AE659</f>
        <v>1070.1140625768537</v>
      </c>
    </row>
    <row r="34" spans="1:32" x14ac:dyDescent="0.25">
      <c r="A34" s="6">
        <v>1</v>
      </c>
      <c r="B34" s="13" t="s">
        <v>891</v>
      </c>
      <c r="C34" s="13" t="s">
        <v>744</v>
      </c>
      <c r="D34" s="114">
        <f>CO2eq!C660</f>
        <v>288.35795961625354</v>
      </c>
      <c r="E34" s="114">
        <f>CO2eq!D660</f>
        <v>368.02999430300781</v>
      </c>
      <c r="F34" s="114">
        <f>CO2eq!E660</f>
        <v>348.18251301733807</v>
      </c>
      <c r="G34" s="114">
        <f>CO2eq!F660</f>
        <v>247.52428130197373</v>
      </c>
      <c r="H34" s="114">
        <f>CO2eq!G660</f>
        <v>312.25528037518353</v>
      </c>
      <c r="I34" s="114">
        <f>CO2eq!H660</f>
        <v>226.56821692725273</v>
      </c>
      <c r="J34" s="114">
        <f>CO2eq!I660</f>
        <v>232.73465481509743</v>
      </c>
      <c r="K34" s="114">
        <f>CO2eq!J660</f>
        <v>226.09710455186811</v>
      </c>
      <c r="L34" s="114">
        <f>CO2eq!K660</f>
        <v>252.53617360496378</v>
      </c>
      <c r="M34" s="114">
        <f>CO2eq!L660</f>
        <v>262.27015199181756</v>
      </c>
      <c r="N34" s="114">
        <f>CO2eq!M660</f>
        <v>282.50660539045566</v>
      </c>
      <c r="O34" s="114">
        <f>CO2eq!N660</f>
        <v>278.56717265614378</v>
      </c>
      <c r="P34" s="114">
        <f>CO2eq!O660</f>
        <v>154.02080717431508</v>
      </c>
      <c r="Q34" s="114">
        <f>CO2eq!P660</f>
        <v>269.29223284768642</v>
      </c>
      <c r="R34" s="114">
        <f>CO2eq!Q660</f>
        <v>223.63263374192053</v>
      </c>
      <c r="S34" s="114">
        <f>CO2eq!R660</f>
        <v>305.60001547440248</v>
      </c>
      <c r="T34" s="114">
        <f>CO2eq!S660</f>
        <v>391.42789144969828</v>
      </c>
      <c r="U34" s="114">
        <f>CO2eq!T660</f>
        <v>387.01194709596825</v>
      </c>
      <c r="V34" s="114">
        <f>CO2eq!U660</f>
        <v>223.30173906846494</v>
      </c>
      <c r="W34" s="114">
        <f>CO2eq!V660</f>
        <v>472.75839263520464</v>
      </c>
      <c r="X34" s="114">
        <f>CO2eq!W660</f>
        <v>419.49844834297858</v>
      </c>
      <c r="Y34" s="114">
        <f>CO2eq!X660</f>
        <v>394.23617410589253</v>
      </c>
      <c r="Z34" s="114">
        <f>CO2eq!Y660</f>
        <v>331.13413448971448</v>
      </c>
      <c r="AA34" s="114">
        <f>CO2eq!Z660</f>
        <v>342.17004335874873</v>
      </c>
      <c r="AB34" s="114">
        <f>CO2eq!AA660</f>
        <v>715.90355861165403</v>
      </c>
      <c r="AC34" s="114">
        <f>CO2eq!AB660</f>
        <v>340.59074739211195</v>
      </c>
      <c r="AD34" s="114">
        <f>CO2eq!AC660</f>
        <v>384.99571125645605</v>
      </c>
      <c r="AE34" s="114">
        <f>CO2eq!AD660</f>
        <v>1083.4976612265609</v>
      </c>
      <c r="AF34" s="114">
        <f>CO2eq!AE660</f>
        <v>392.18672902907838</v>
      </c>
    </row>
    <row r="35" spans="1:32" x14ac:dyDescent="0.25">
      <c r="A35" s="6">
        <v>2</v>
      </c>
      <c r="B35" s="6" t="s">
        <v>838</v>
      </c>
      <c r="C35" s="31" t="s">
        <v>847</v>
      </c>
      <c r="D35" s="32">
        <f t="shared" ref="D35:AD35" si="8">SUM(D36:D39)+D42</f>
        <v>1108.8514937033156</v>
      </c>
      <c r="E35" s="32">
        <f t="shared" si="8"/>
        <v>678.9300260770865</v>
      </c>
      <c r="F35" s="32">
        <f t="shared" si="8"/>
        <v>434.61672642971013</v>
      </c>
      <c r="G35" s="32">
        <f t="shared" si="8"/>
        <v>485.94242351439112</v>
      </c>
      <c r="H35" s="32">
        <f t="shared" si="8"/>
        <v>782.65541406674743</v>
      </c>
      <c r="I35" s="32">
        <f t="shared" si="8"/>
        <v>1024.3799727905532</v>
      </c>
      <c r="J35" s="32">
        <f t="shared" si="8"/>
        <v>1683.9053589897953</v>
      </c>
      <c r="K35" s="32">
        <f t="shared" si="8"/>
        <v>2404.0418124107932</v>
      </c>
      <c r="L35" s="32">
        <f t="shared" si="8"/>
        <v>2849.4156991683126</v>
      </c>
      <c r="M35" s="32">
        <f t="shared" si="8"/>
        <v>3868.5111876468818</v>
      </c>
      <c r="N35" s="32">
        <f t="shared" si="8"/>
        <v>2706.1089224182747</v>
      </c>
      <c r="O35" s="32">
        <f t="shared" si="8"/>
        <v>2224.3727089602612</v>
      </c>
      <c r="P35" s="32">
        <f t="shared" si="8"/>
        <v>2244.2372375156037</v>
      </c>
      <c r="Q35" s="32">
        <f t="shared" si="8"/>
        <v>2883.8855270668914</v>
      </c>
      <c r="R35" s="32">
        <f t="shared" si="8"/>
        <v>3795.5782803344246</v>
      </c>
      <c r="S35" s="32">
        <f t="shared" si="8"/>
        <v>2912.5876194395091</v>
      </c>
      <c r="T35" s="32">
        <f t="shared" si="8"/>
        <v>3265.4941702969768</v>
      </c>
      <c r="U35" s="32">
        <f t="shared" si="8"/>
        <v>5437.5403457621223</v>
      </c>
      <c r="V35" s="32">
        <f t="shared" si="8"/>
        <v>5054.4856745987599</v>
      </c>
      <c r="W35" s="32">
        <f t="shared" si="8"/>
        <v>4600.7797134466982</v>
      </c>
      <c r="X35" s="32">
        <f t="shared" si="8"/>
        <v>5725.1480328124799</v>
      </c>
      <c r="Y35" s="32">
        <f t="shared" si="8"/>
        <v>6540.9438466463398</v>
      </c>
      <c r="Z35" s="32">
        <f t="shared" si="8"/>
        <v>6955.1769390138061</v>
      </c>
      <c r="AA35" s="32">
        <f t="shared" si="8"/>
        <v>8250.6133751058733</v>
      </c>
      <c r="AB35" s="32">
        <f t="shared" si="8"/>
        <v>7299.9504073907028</v>
      </c>
      <c r="AC35" s="32">
        <f t="shared" si="8"/>
        <v>7231.0026200660232</v>
      </c>
      <c r="AD35" s="32">
        <f t="shared" si="8"/>
        <v>8147.229853966538</v>
      </c>
      <c r="AE35" s="32">
        <f>SUM(AE36:AE39)+AE42</f>
        <v>6940.7488731448693</v>
      </c>
      <c r="AF35" s="32">
        <f>SUM(AF36:AF39)+AF42</f>
        <v>9328.7242163256778</v>
      </c>
    </row>
    <row r="36" spans="1:32" x14ac:dyDescent="0.25">
      <c r="A36" s="6">
        <v>2</v>
      </c>
      <c r="B36" s="13" t="s">
        <v>840</v>
      </c>
      <c r="C36" s="13" t="s">
        <v>845</v>
      </c>
      <c r="D36" s="114">
        <v>73.044933634191224</v>
      </c>
      <c r="E36" s="114">
        <v>288.27954033239456</v>
      </c>
      <c r="F36" s="114">
        <v>177.9250771744492</v>
      </c>
      <c r="G36" s="114">
        <v>200.07703972673821</v>
      </c>
      <c r="H36" s="114">
        <v>326.12577129441422</v>
      </c>
      <c r="I36" s="114">
        <v>407.39896271893338</v>
      </c>
      <c r="J36" s="114">
        <v>696.72825770809061</v>
      </c>
      <c r="K36" s="114">
        <v>667.32561110200834</v>
      </c>
      <c r="L36" s="114">
        <v>828.83037324596523</v>
      </c>
      <c r="M36" s="114">
        <v>1050.6557050516828</v>
      </c>
      <c r="N36" s="114">
        <v>726.01616502123034</v>
      </c>
      <c r="O36" s="114">
        <v>616.40944872952207</v>
      </c>
      <c r="P36" s="114">
        <v>630.94474029945684</v>
      </c>
      <c r="Q36" s="114">
        <v>772.18825014417337</v>
      </c>
      <c r="R36" s="114">
        <v>994.46839578319896</v>
      </c>
      <c r="S36" s="114">
        <v>786.01612196588394</v>
      </c>
      <c r="T36" s="114">
        <v>863.95383122143403</v>
      </c>
      <c r="U36" s="114">
        <v>1449.9275263077302</v>
      </c>
      <c r="V36" s="114">
        <v>1324.5586957577643</v>
      </c>
      <c r="W36" s="114">
        <v>1218.5456964095342</v>
      </c>
      <c r="X36" s="114">
        <v>1538.2181862461277</v>
      </c>
      <c r="Y36" s="114">
        <v>1696.0634842253946</v>
      </c>
      <c r="Z36" s="114">
        <v>1851.9405365539517</v>
      </c>
      <c r="AA36" s="114">
        <v>2186.1198572006779</v>
      </c>
      <c r="AB36" s="114">
        <v>1912.1737312359946</v>
      </c>
      <c r="AC36" s="114">
        <v>1888.6751815126231</v>
      </c>
      <c r="AD36" s="114">
        <v>2222.5071662107939</v>
      </c>
      <c r="AE36" s="114">
        <v>1994.2932463947404</v>
      </c>
      <c r="AF36" s="114">
        <v>2534.9788230317663</v>
      </c>
    </row>
    <row r="37" spans="1:32" x14ac:dyDescent="0.25">
      <c r="A37" s="6">
        <v>2</v>
      </c>
      <c r="B37" s="13" t="s">
        <v>842</v>
      </c>
      <c r="C37" s="13" t="s">
        <v>851</v>
      </c>
      <c r="D37" s="114">
        <v>551.190420935411</v>
      </c>
      <c r="E37" s="114">
        <v>57.072643276542777</v>
      </c>
      <c r="F37" s="114">
        <v>35.22502654132191</v>
      </c>
      <c r="G37" s="114">
        <v>39.610599846886338</v>
      </c>
      <c r="H37" s="114">
        <v>64.565316660739455</v>
      </c>
      <c r="I37" s="114">
        <v>80.65551805612624</v>
      </c>
      <c r="J37" s="114">
        <v>137.9359883362234</v>
      </c>
      <c r="K37" s="114">
        <v>540.83670717718405</v>
      </c>
      <c r="L37" s="114">
        <v>682.91929971104605</v>
      </c>
      <c r="M37" s="114">
        <v>880.63757210536187</v>
      </c>
      <c r="N37" s="114">
        <v>646.48778998320097</v>
      </c>
      <c r="O37" s="114">
        <v>548.46668786816952</v>
      </c>
      <c r="P37" s="114">
        <v>570.69114129033494</v>
      </c>
      <c r="Q37" s="114">
        <v>746.60738666701218</v>
      </c>
      <c r="R37" s="114">
        <v>1034.5428122727417</v>
      </c>
      <c r="S37" s="114">
        <v>820.218512595893</v>
      </c>
      <c r="T37" s="114">
        <v>920.23991145265779</v>
      </c>
      <c r="U37" s="114">
        <v>1485.4555692352915</v>
      </c>
      <c r="V37" s="114">
        <v>1410.861537654539</v>
      </c>
      <c r="W37" s="114">
        <v>1329.5602667797668</v>
      </c>
      <c r="X37" s="114">
        <v>1808.6081010925093</v>
      </c>
      <c r="Y37" s="114">
        <v>2027.5847527510984</v>
      </c>
      <c r="Z37" s="114">
        <v>2071.8721720757035</v>
      </c>
      <c r="AA37" s="114">
        <v>2677.7375787765641</v>
      </c>
      <c r="AB37" s="114">
        <v>2366.554434612467</v>
      </c>
      <c r="AC37" s="114">
        <v>2371.3732410502989</v>
      </c>
      <c r="AD37" s="114">
        <v>2564.907018695601</v>
      </c>
      <c r="AE37" s="114">
        <v>2207.3518173472276</v>
      </c>
      <c r="AF37" s="114">
        <v>2861.8498615406584</v>
      </c>
    </row>
    <row r="38" spans="1:32" x14ac:dyDescent="0.25">
      <c r="A38" s="6">
        <v>2</v>
      </c>
      <c r="B38" s="13" t="s">
        <v>846</v>
      </c>
      <c r="C38" s="13" t="s">
        <v>839</v>
      </c>
      <c r="D38" s="114">
        <v>477.53647766777453</v>
      </c>
      <c r="E38" s="114">
        <v>329.63297609649248</v>
      </c>
      <c r="F38" s="114">
        <v>219.38965497975903</v>
      </c>
      <c r="G38" s="114">
        <v>244.03338374232828</v>
      </c>
      <c r="H38" s="114">
        <v>388.36300311320832</v>
      </c>
      <c r="I38" s="114">
        <v>532.11017578077144</v>
      </c>
      <c r="J38" s="114">
        <v>841.86388872869031</v>
      </c>
      <c r="K38" s="114">
        <v>1185.2664720439341</v>
      </c>
      <c r="L38" s="114">
        <v>1324.0768964571419</v>
      </c>
      <c r="M38" s="114">
        <v>1921.5797452810332</v>
      </c>
      <c r="N38" s="114">
        <v>1320.8975983098048</v>
      </c>
      <c r="O38" s="114">
        <v>1050.7465748477509</v>
      </c>
      <c r="P38" s="114">
        <v>1032.248401129443</v>
      </c>
      <c r="Q38" s="114">
        <v>1354.0401043767163</v>
      </c>
      <c r="R38" s="114">
        <v>1750.0570525988701</v>
      </c>
      <c r="S38" s="114">
        <v>1292.3360525999087</v>
      </c>
      <c r="T38" s="114">
        <v>1467.6112603263605</v>
      </c>
      <c r="U38" s="114">
        <v>2479.1251333376117</v>
      </c>
      <c r="V38" s="114">
        <v>2297.4107323128201</v>
      </c>
      <c r="W38" s="114">
        <v>2036.1200941856689</v>
      </c>
      <c r="X38" s="114">
        <v>2358.4112124951885</v>
      </c>
      <c r="Y38" s="114">
        <v>2791.3414128237005</v>
      </c>
      <c r="Z38" s="114">
        <v>2995.1672807805867</v>
      </c>
      <c r="AA38" s="114">
        <v>3345.2726162324889</v>
      </c>
      <c r="AB38" s="114">
        <v>2989.5404775540146</v>
      </c>
      <c r="AC38" s="114">
        <v>2947.4596332550063</v>
      </c>
      <c r="AD38" s="114">
        <v>3342.6962183583537</v>
      </c>
      <c r="AE38" s="114">
        <v>2696.522220247989</v>
      </c>
      <c r="AF38" s="114">
        <v>3896.5118198551081</v>
      </c>
    </row>
    <row r="39" spans="1:32" x14ac:dyDescent="0.25">
      <c r="A39" s="6">
        <v>2</v>
      </c>
      <c r="B39" s="13" t="s">
        <v>848</v>
      </c>
      <c r="C39" s="13" t="s">
        <v>896</v>
      </c>
      <c r="D39" s="32">
        <f t="shared" ref="D39:AD39" si="9">D40+D41</f>
        <v>7.079661465938921</v>
      </c>
      <c r="E39" s="32">
        <f t="shared" si="9"/>
        <v>3.9448663716565981</v>
      </c>
      <c r="F39" s="32">
        <f t="shared" si="9"/>
        <v>2.076967734179969</v>
      </c>
      <c r="G39" s="32">
        <f t="shared" si="9"/>
        <v>2.2214001984382703</v>
      </c>
      <c r="H39" s="32">
        <f t="shared" si="9"/>
        <v>3.6013229983854789</v>
      </c>
      <c r="I39" s="32">
        <f t="shared" si="9"/>
        <v>4.2153162347221489</v>
      </c>
      <c r="J39" s="32">
        <f t="shared" si="9"/>
        <v>7.3772242167910962</v>
      </c>
      <c r="K39" s="32">
        <f t="shared" si="9"/>
        <v>10.613022087666925</v>
      </c>
      <c r="L39" s="32">
        <f t="shared" si="9"/>
        <v>13.589129754160004</v>
      </c>
      <c r="M39" s="32">
        <f t="shared" si="9"/>
        <v>15.638165208803802</v>
      </c>
      <c r="N39" s="32">
        <f t="shared" si="9"/>
        <v>12.707369104038534</v>
      </c>
      <c r="O39" s="32">
        <f t="shared" si="9"/>
        <v>8.749997514818789</v>
      </c>
      <c r="P39" s="32">
        <f t="shared" si="9"/>
        <v>10.352954796369154</v>
      </c>
      <c r="Q39" s="32">
        <f t="shared" si="9"/>
        <v>11.049785878989992</v>
      </c>
      <c r="R39" s="32">
        <f t="shared" si="9"/>
        <v>16.510019679613769</v>
      </c>
      <c r="S39" s="32">
        <f t="shared" si="9"/>
        <v>14.016932277823452</v>
      </c>
      <c r="T39" s="32">
        <f t="shared" si="9"/>
        <v>13.689167296524516</v>
      </c>
      <c r="U39" s="32">
        <f t="shared" si="9"/>
        <v>23.03211688148933</v>
      </c>
      <c r="V39" s="32">
        <f t="shared" si="9"/>
        <v>21.65470887363723</v>
      </c>
      <c r="W39" s="32">
        <f t="shared" si="9"/>
        <v>16.55365607172812</v>
      </c>
      <c r="X39" s="32">
        <f t="shared" si="9"/>
        <v>19.910532978654086</v>
      </c>
      <c r="Y39" s="32">
        <f t="shared" si="9"/>
        <v>25.954196846146019</v>
      </c>
      <c r="Z39" s="32">
        <f t="shared" si="9"/>
        <v>36.196949603564136</v>
      </c>
      <c r="AA39" s="32">
        <f t="shared" si="9"/>
        <v>41.483322896142766</v>
      </c>
      <c r="AB39" s="32">
        <f t="shared" si="9"/>
        <v>31.681763988226866</v>
      </c>
      <c r="AC39" s="32">
        <f t="shared" si="9"/>
        <v>23.494564248094509</v>
      </c>
      <c r="AD39" s="32">
        <f t="shared" si="9"/>
        <v>17.119450701790001</v>
      </c>
      <c r="AE39" s="32">
        <f>AE40+AE41</f>
        <v>42.5815891549125</v>
      </c>
      <c r="AF39" s="32">
        <f>AF40+AF41</f>
        <v>35.383711898145094</v>
      </c>
    </row>
    <row r="40" spans="1:32" x14ac:dyDescent="0.25">
      <c r="A40" s="6">
        <v>2</v>
      </c>
      <c r="B40" s="13" t="s">
        <v>852</v>
      </c>
      <c r="C40" s="13" t="s">
        <v>893</v>
      </c>
      <c r="D40" s="114">
        <v>4.9390834477451184</v>
      </c>
      <c r="E40" s="114">
        <v>2.9602826260861725</v>
      </c>
      <c r="F40" s="114">
        <v>1.6211135686930869</v>
      </c>
      <c r="G40" s="114">
        <v>1.6293807498777766</v>
      </c>
      <c r="H40" s="114">
        <v>2.5803967288774157</v>
      </c>
      <c r="I40" s="114">
        <v>2.8775722158140282</v>
      </c>
      <c r="J40" s="114">
        <v>4.533352689437165</v>
      </c>
      <c r="K40" s="114">
        <v>6.600614304575104</v>
      </c>
      <c r="L40" s="114">
        <v>7.0471827456450029</v>
      </c>
      <c r="M40" s="114">
        <v>8.441976715971192</v>
      </c>
      <c r="N40" s="114">
        <v>7.9788827985916404</v>
      </c>
      <c r="O40" s="114">
        <v>6.205469220614841</v>
      </c>
      <c r="P40" s="114">
        <v>6.1515738848953632</v>
      </c>
      <c r="Q40" s="114">
        <v>7.3461759007298779</v>
      </c>
      <c r="R40" s="114">
        <v>10.009272809863313</v>
      </c>
      <c r="S40" s="114">
        <v>10.243239256520857</v>
      </c>
      <c r="T40" s="114">
        <v>9.1959100732871715</v>
      </c>
      <c r="U40" s="114">
        <v>14.482044912065611</v>
      </c>
      <c r="V40" s="114">
        <v>13.437085602668185</v>
      </c>
      <c r="W40" s="114">
        <v>9.0118662517534318</v>
      </c>
      <c r="X40" s="114">
        <v>10.880443455010923</v>
      </c>
      <c r="Y40" s="114">
        <v>13.61593711033097</v>
      </c>
      <c r="Z40" s="114">
        <v>16.012946833265513</v>
      </c>
      <c r="AA40" s="114">
        <v>21.739695977871587</v>
      </c>
      <c r="AB40" s="114">
        <v>14.748391701231448</v>
      </c>
      <c r="AC40" s="114">
        <v>0</v>
      </c>
      <c r="AD40" s="114">
        <v>0</v>
      </c>
      <c r="AE40" s="114">
        <v>29.260152450833335</v>
      </c>
      <c r="AF40" s="114">
        <v>29.240852491998801</v>
      </c>
    </row>
    <row r="41" spans="1:32" x14ac:dyDescent="0.25">
      <c r="A41" s="6">
        <v>2</v>
      </c>
      <c r="B41" s="13" t="s">
        <v>854</v>
      </c>
      <c r="C41" s="13" t="s">
        <v>864</v>
      </c>
      <c r="D41" s="114">
        <v>2.1405780181938021</v>
      </c>
      <c r="E41" s="114">
        <v>0.98458374557042561</v>
      </c>
      <c r="F41" s="114">
        <v>0.45585416548688218</v>
      </c>
      <c r="G41" s="114">
        <v>0.5920194485604936</v>
      </c>
      <c r="H41" s="114">
        <v>1.0209262695080634</v>
      </c>
      <c r="I41" s="114">
        <v>1.3377440189081204</v>
      </c>
      <c r="J41" s="114">
        <v>2.8438715273539312</v>
      </c>
      <c r="K41" s="114">
        <v>4.0124077830918212</v>
      </c>
      <c r="L41" s="114">
        <v>6.5419470085150007</v>
      </c>
      <c r="M41" s="114">
        <v>7.1961884928326105</v>
      </c>
      <c r="N41" s="114">
        <v>4.7284863054468946</v>
      </c>
      <c r="O41" s="114">
        <v>2.5445282942039475</v>
      </c>
      <c r="P41" s="114">
        <v>4.2013809114737901</v>
      </c>
      <c r="Q41" s="114">
        <v>3.703609978260114</v>
      </c>
      <c r="R41" s="114">
        <v>6.500746869750456</v>
      </c>
      <c r="S41" s="114">
        <v>3.7736930213025954</v>
      </c>
      <c r="T41" s="114">
        <v>4.4932572232373449</v>
      </c>
      <c r="U41" s="114">
        <v>8.5500719694237208</v>
      </c>
      <c r="V41" s="114">
        <v>8.2176232709690442</v>
      </c>
      <c r="W41" s="114">
        <v>7.5417898199746887</v>
      </c>
      <c r="X41" s="114">
        <v>9.0300895236431629</v>
      </c>
      <c r="Y41" s="114">
        <v>12.338259735815051</v>
      </c>
      <c r="Z41" s="114">
        <v>20.184002770298623</v>
      </c>
      <c r="AA41" s="114">
        <v>19.743626918271179</v>
      </c>
      <c r="AB41" s="114">
        <v>16.933372286995418</v>
      </c>
      <c r="AC41" s="114">
        <v>23.494564248094509</v>
      </c>
      <c r="AD41" s="114">
        <v>17.119450701790001</v>
      </c>
      <c r="AE41" s="114">
        <v>13.321436704079163</v>
      </c>
      <c r="AF41" s="114">
        <v>6.1428594061462922</v>
      </c>
    </row>
    <row r="42" spans="1:32" x14ac:dyDescent="0.25">
      <c r="A42" s="6">
        <v>2</v>
      </c>
      <c r="B42" s="13" t="s">
        <v>855</v>
      </c>
      <c r="C42" s="13" t="s">
        <v>892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865</v>
      </c>
      <c r="C43" s="31" t="s">
        <v>850</v>
      </c>
      <c r="D43" s="32">
        <f t="shared" ref="D43:AD43" si="10">SUM(D44:D48)</f>
        <v>29.715383781563169</v>
      </c>
      <c r="E43" s="32">
        <f t="shared" si="10"/>
        <v>20.015737707301167</v>
      </c>
      <c r="F43" s="32">
        <f t="shared" si="10"/>
        <v>11.234825989465145</v>
      </c>
      <c r="G43" s="32">
        <f t="shared" si="10"/>
        <v>13.183641804754105</v>
      </c>
      <c r="H43" s="32">
        <f t="shared" si="10"/>
        <v>16.033605626135206</v>
      </c>
      <c r="I43" s="32">
        <f t="shared" si="10"/>
        <v>16.107253546681971</v>
      </c>
      <c r="J43" s="32">
        <f t="shared" si="10"/>
        <v>25.412184995415501</v>
      </c>
      <c r="K43" s="32">
        <f t="shared" si="10"/>
        <v>29.915845242461295</v>
      </c>
      <c r="L43" s="32">
        <f t="shared" si="10"/>
        <v>30.622297363961149</v>
      </c>
      <c r="M43" s="32">
        <f t="shared" si="10"/>
        <v>35.23976624761103</v>
      </c>
      <c r="N43" s="32">
        <f t="shared" si="10"/>
        <v>26.732719139890989</v>
      </c>
      <c r="O43" s="32">
        <f t="shared" si="10"/>
        <v>21.72721004125696</v>
      </c>
      <c r="P43" s="32">
        <f t="shared" si="10"/>
        <v>19.014837617490933</v>
      </c>
      <c r="Q43" s="32">
        <f t="shared" si="10"/>
        <v>23.338771656133456</v>
      </c>
      <c r="R43" s="32">
        <f t="shared" si="10"/>
        <v>28.326441168203708</v>
      </c>
      <c r="S43" s="32">
        <f t="shared" si="10"/>
        <v>20.414202439375657</v>
      </c>
      <c r="T43" s="32">
        <f t="shared" si="10"/>
        <v>23.932304157269726</v>
      </c>
      <c r="U43" s="32">
        <f t="shared" si="10"/>
        <v>39.347712373623338</v>
      </c>
      <c r="V43" s="32">
        <f t="shared" si="10"/>
        <v>37.242211903920122</v>
      </c>
      <c r="W43" s="32">
        <f t="shared" si="10"/>
        <v>33.182570973715556</v>
      </c>
      <c r="X43" s="32">
        <f t="shared" si="10"/>
        <v>133.85857892997893</v>
      </c>
      <c r="Y43" s="32">
        <f t="shared" si="10"/>
        <v>141.34958535419858</v>
      </c>
      <c r="Z43" s="32">
        <f t="shared" si="10"/>
        <v>145.66369092437995</v>
      </c>
      <c r="AA43" s="32">
        <f t="shared" si="10"/>
        <v>168.99136582778806</v>
      </c>
      <c r="AB43" s="32">
        <f t="shared" si="10"/>
        <v>184.00888412379578</v>
      </c>
      <c r="AC43" s="32">
        <f t="shared" si="10"/>
        <v>192.2593726717547</v>
      </c>
      <c r="AD43" s="32">
        <f t="shared" si="10"/>
        <v>186.90997575916003</v>
      </c>
      <c r="AE43" s="32">
        <f>SUM(AE44:AE48)</f>
        <v>175.24281323449998</v>
      </c>
      <c r="AF43" s="32">
        <f>SUM(AF44:AF48)</f>
        <v>286.06462040815615</v>
      </c>
    </row>
    <row r="44" spans="1:32" x14ac:dyDescent="0.25">
      <c r="A44" s="6">
        <v>2</v>
      </c>
      <c r="B44" s="13" t="s">
        <v>866</v>
      </c>
      <c r="C44" s="13" t="s">
        <v>886</v>
      </c>
      <c r="D44" s="114">
        <v>3.3061719602044297</v>
      </c>
      <c r="E44" s="114">
        <v>1.9381020532554194</v>
      </c>
      <c r="F44" s="114">
        <v>1.1601339011340805</v>
      </c>
      <c r="G44" s="114">
        <v>1.2649643443922931</v>
      </c>
      <c r="H44" s="114">
        <v>1.8902445663872425</v>
      </c>
      <c r="I44" s="114">
        <v>2.2531231580185764</v>
      </c>
      <c r="J44" s="114">
        <v>3.2778931052714766</v>
      </c>
      <c r="K44" s="114">
        <v>5.4064885605359274</v>
      </c>
      <c r="L44" s="114">
        <v>6.7825395047387502</v>
      </c>
      <c r="M44" s="114">
        <v>7.4913573155526283</v>
      </c>
      <c r="N44" s="114">
        <v>5.7108237388333976</v>
      </c>
      <c r="O44" s="114">
        <v>4.4929097859790783</v>
      </c>
      <c r="P44" s="114">
        <v>4.2836951647200063</v>
      </c>
      <c r="Q44" s="114">
        <v>5.2513768147303557</v>
      </c>
      <c r="R44" s="114">
        <v>7.0501776900247579</v>
      </c>
      <c r="S44" s="114">
        <v>6.2568477190205032</v>
      </c>
      <c r="T44" s="114">
        <v>9.4900491716225766</v>
      </c>
      <c r="U44" s="114">
        <v>21.329108301639739</v>
      </c>
      <c r="V44" s="114">
        <v>20.900117915583284</v>
      </c>
      <c r="W44" s="114">
        <v>18.758737991479645</v>
      </c>
      <c r="X44" s="114">
        <v>2.1986648998181098</v>
      </c>
      <c r="Y44" s="114">
        <v>6.8036052109797325</v>
      </c>
      <c r="Z44" s="114">
        <v>6.5939780813492312</v>
      </c>
      <c r="AA44" s="114">
        <v>8.7556979298242084</v>
      </c>
      <c r="AB44" s="114">
        <v>30.758296949777339</v>
      </c>
      <c r="AC44" s="114">
        <v>37.936720353621347</v>
      </c>
      <c r="AD44" s="114">
        <v>12.563946848160001</v>
      </c>
      <c r="AE44" s="114">
        <v>28.034866769249998</v>
      </c>
      <c r="AF44" s="114">
        <v>66.331086757500103</v>
      </c>
    </row>
    <row r="45" spans="1:32" x14ac:dyDescent="0.25">
      <c r="A45" s="6">
        <v>2</v>
      </c>
      <c r="B45" s="13" t="s">
        <v>867</v>
      </c>
      <c r="C45" s="13" t="s">
        <v>883</v>
      </c>
      <c r="D45" s="114">
        <v>26.409211821358738</v>
      </c>
      <c r="E45" s="114">
        <v>18.077635654045746</v>
      </c>
      <c r="F45" s="114">
        <v>10.074692088331064</v>
      </c>
      <c r="G45" s="114">
        <v>11.918677460361812</v>
      </c>
      <c r="H45" s="114">
        <v>14.143361059747964</v>
      </c>
      <c r="I45" s="114">
        <v>13.854130388663394</v>
      </c>
      <c r="J45" s="114">
        <v>22.134291890144024</v>
      </c>
      <c r="K45" s="114">
        <v>24.509356681925368</v>
      </c>
      <c r="L45" s="114">
        <v>23.839757859222399</v>
      </c>
      <c r="M45" s="114">
        <v>27.7484089320584</v>
      </c>
      <c r="N45" s="114">
        <v>21.021895401057591</v>
      </c>
      <c r="O45" s="114">
        <v>17.23430025527788</v>
      </c>
      <c r="P45" s="114">
        <v>14.731142452770927</v>
      </c>
      <c r="Q45" s="114">
        <v>18.0873948414031</v>
      </c>
      <c r="R45" s="114">
        <v>21.276263478178951</v>
      </c>
      <c r="S45" s="114">
        <v>14.157354720355153</v>
      </c>
      <c r="T45" s="114">
        <v>14.442254985647152</v>
      </c>
      <c r="U45" s="114">
        <v>18.018604071983603</v>
      </c>
      <c r="V45" s="114">
        <v>16.342093988336835</v>
      </c>
      <c r="W45" s="114">
        <v>14.423832982235913</v>
      </c>
      <c r="X45" s="114">
        <v>131.65991403016082</v>
      </c>
      <c r="Y45" s="114">
        <v>134.54598014321886</v>
      </c>
      <c r="Z45" s="114">
        <v>139.06971284303071</v>
      </c>
      <c r="AA45" s="114">
        <v>160.23566789796385</v>
      </c>
      <c r="AB45" s="114">
        <v>153.25058717401845</v>
      </c>
      <c r="AC45" s="114">
        <v>154.32265231813335</v>
      </c>
      <c r="AD45" s="114">
        <v>174.34602891100002</v>
      </c>
      <c r="AE45" s="114">
        <v>147.20794646524999</v>
      </c>
      <c r="AF45" s="114">
        <v>219.73353365065603</v>
      </c>
    </row>
    <row r="46" spans="1:32" x14ac:dyDescent="0.25">
      <c r="A46" s="6">
        <v>2</v>
      </c>
      <c r="B46" s="13" t="s">
        <v>870</v>
      </c>
      <c r="C46" s="13" t="s">
        <v>888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871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6">
        <v>2018</v>
      </c>
      <c r="AJ52" s="127"/>
    </row>
    <row r="53" spans="1:36" x14ac:dyDescent="0.25">
      <c r="A53" s="124" t="str">
        <f t="shared" ref="A53:AF53" si="11">A3</f>
        <v>Alcance</v>
      </c>
      <c r="B53" s="124" t="str">
        <f t="shared" si="11"/>
        <v>Código GPC</v>
      </c>
      <c r="C53" s="124" t="str">
        <f t="shared" si="11"/>
        <v>Clasificación GPC</v>
      </c>
      <c r="D53" s="124">
        <f t="shared" si="11"/>
        <v>1990</v>
      </c>
      <c r="E53" s="124">
        <f t="shared" si="11"/>
        <v>1991</v>
      </c>
      <c r="F53" s="124">
        <f t="shared" si="11"/>
        <v>1992</v>
      </c>
      <c r="G53" s="124">
        <f t="shared" si="11"/>
        <v>1993</v>
      </c>
      <c r="H53" s="124">
        <f t="shared" si="11"/>
        <v>1994</v>
      </c>
      <c r="I53" s="124">
        <f t="shared" si="11"/>
        <v>1995</v>
      </c>
      <c r="J53" s="124">
        <f t="shared" si="11"/>
        <v>1996</v>
      </c>
      <c r="K53" s="124">
        <f t="shared" si="11"/>
        <v>1997</v>
      </c>
      <c r="L53" s="124">
        <f t="shared" si="11"/>
        <v>1998</v>
      </c>
      <c r="M53" s="124">
        <f t="shared" si="11"/>
        <v>1999</v>
      </c>
      <c r="N53" s="124">
        <f t="shared" si="11"/>
        <v>2000</v>
      </c>
      <c r="O53" s="124">
        <f t="shared" si="11"/>
        <v>2001</v>
      </c>
      <c r="P53" s="124">
        <f t="shared" si="11"/>
        <v>2002</v>
      </c>
      <c r="Q53" s="124">
        <f t="shared" si="11"/>
        <v>2003</v>
      </c>
      <c r="R53" s="124">
        <f t="shared" si="11"/>
        <v>2004</v>
      </c>
      <c r="S53" s="124">
        <f t="shared" si="11"/>
        <v>2005</v>
      </c>
      <c r="T53" s="124">
        <f t="shared" si="11"/>
        <v>2006</v>
      </c>
      <c r="U53" s="124">
        <f t="shared" si="11"/>
        <v>2007</v>
      </c>
      <c r="V53" s="124">
        <f t="shared" si="11"/>
        <v>2008</v>
      </c>
      <c r="W53" s="124">
        <f t="shared" si="11"/>
        <v>2009</v>
      </c>
      <c r="X53" s="124">
        <f t="shared" si="11"/>
        <v>2010</v>
      </c>
      <c r="Y53" s="124">
        <f t="shared" si="11"/>
        <v>2011</v>
      </c>
      <c r="Z53" s="124">
        <f t="shared" si="11"/>
        <v>2012</v>
      </c>
      <c r="AA53" s="124">
        <f t="shared" si="11"/>
        <v>2013</v>
      </c>
      <c r="AB53" s="124">
        <f t="shared" si="11"/>
        <v>2014</v>
      </c>
      <c r="AC53" s="124">
        <f t="shared" si="11"/>
        <v>2015</v>
      </c>
      <c r="AD53" s="124">
        <f t="shared" si="11"/>
        <v>2016</v>
      </c>
      <c r="AE53" s="124">
        <f t="shared" si="11"/>
        <v>2017</v>
      </c>
      <c r="AF53" s="124">
        <f t="shared" si="11"/>
        <v>2018</v>
      </c>
      <c r="AI53" s="128" t="s">
        <v>904</v>
      </c>
      <c r="AJ53" s="129">
        <v>112312.62023543582</v>
      </c>
    </row>
    <row r="54" spans="1:36" x14ac:dyDescent="0.25">
      <c r="A54" s="124">
        <f t="shared" ref="A54:AF54" si="12">A4</f>
        <v>0</v>
      </c>
      <c r="B54" s="124">
        <f t="shared" si="12"/>
        <v>0</v>
      </c>
      <c r="C54" s="124">
        <f t="shared" si="12"/>
        <v>0</v>
      </c>
      <c r="D54" s="124" t="str">
        <f t="shared" si="12"/>
        <v>ktCO₂eq</v>
      </c>
      <c r="E54" s="124">
        <f t="shared" si="12"/>
        <v>0</v>
      </c>
      <c r="F54" s="124">
        <f t="shared" si="12"/>
        <v>0</v>
      </c>
      <c r="G54" s="124">
        <f t="shared" si="12"/>
        <v>0</v>
      </c>
      <c r="H54" s="124">
        <f t="shared" si="12"/>
        <v>0</v>
      </c>
      <c r="I54" s="124">
        <f t="shared" si="12"/>
        <v>0</v>
      </c>
      <c r="J54" s="124">
        <f t="shared" si="12"/>
        <v>0</v>
      </c>
      <c r="K54" s="124">
        <f t="shared" si="12"/>
        <v>0</v>
      </c>
      <c r="L54" s="124">
        <f t="shared" si="12"/>
        <v>0</v>
      </c>
      <c r="M54" s="124">
        <f t="shared" si="12"/>
        <v>0</v>
      </c>
      <c r="N54" s="124">
        <f t="shared" si="12"/>
        <v>0</v>
      </c>
      <c r="O54" s="124">
        <f t="shared" si="12"/>
        <v>0</v>
      </c>
      <c r="P54" s="124">
        <f t="shared" si="12"/>
        <v>0</v>
      </c>
      <c r="Q54" s="124">
        <f t="shared" si="12"/>
        <v>0</v>
      </c>
      <c r="R54" s="124">
        <f t="shared" si="12"/>
        <v>0</v>
      </c>
      <c r="S54" s="124">
        <f t="shared" si="12"/>
        <v>0</v>
      </c>
      <c r="T54" s="124">
        <f t="shared" si="12"/>
        <v>0</v>
      </c>
      <c r="U54" s="124">
        <f t="shared" si="12"/>
        <v>0</v>
      </c>
      <c r="V54" s="124">
        <f t="shared" si="12"/>
        <v>0</v>
      </c>
      <c r="W54" s="124">
        <f t="shared" si="12"/>
        <v>0</v>
      </c>
      <c r="X54" s="124">
        <f t="shared" si="12"/>
        <v>0</v>
      </c>
      <c r="Y54" s="124">
        <f t="shared" si="12"/>
        <v>0</v>
      </c>
      <c r="Z54" s="124">
        <f t="shared" si="12"/>
        <v>0</v>
      </c>
      <c r="AA54" s="124">
        <f t="shared" si="12"/>
        <v>0</v>
      </c>
      <c r="AB54" s="124">
        <f t="shared" si="12"/>
        <v>0</v>
      </c>
      <c r="AC54" s="124">
        <f t="shared" si="12"/>
        <v>0</v>
      </c>
      <c r="AD54" s="124">
        <f t="shared" si="12"/>
        <v>0</v>
      </c>
      <c r="AE54" s="124">
        <f t="shared" si="12"/>
        <v>0</v>
      </c>
      <c r="AF54" s="124">
        <f t="shared" si="12"/>
        <v>0</v>
      </c>
      <c r="AG54" t="s">
        <v>905</v>
      </c>
      <c r="AI54" s="126" t="s">
        <v>906</v>
      </c>
      <c r="AJ54" s="127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8005.1470060177762</v>
      </c>
      <c r="E55" s="32">
        <f t="shared" si="13"/>
        <v>8304.6715013997273</v>
      </c>
      <c r="F55" s="32">
        <f t="shared" si="13"/>
        <v>9381.0911992568872</v>
      </c>
      <c r="G55" s="32">
        <f t="shared" si="13"/>
        <v>10093.934151733029</v>
      </c>
      <c r="H55" s="32">
        <f t="shared" si="13"/>
        <v>10707.789799398901</v>
      </c>
      <c r="I55" s="32">
        <f t="shared" si="13"/>
        <v>11709.797905900274</v>
      </c>
      <c r="J55" s="32">
        <f t="shared" si="13"/>
        <v>12156.393399348457</v>
      </c>
      <c r="K55" s="32">
        <f t="shared" si="13"/>
        <v>14489.96706109242</v>
      </c>
      <c r="L55" s="32">
        <f t="shared" si="13"/>
        <v>13743.334461873423</v>
      </c>
      <c r="M55" s="32">
        <f t="shared" si="13"/>
        <v>13942.781042052602</v>
      </c>
      <c r="N55" s="32">
        <f t="shared" si="13"/>
        <v>14332.827516092697</v>
      </c>
      <c r="O55" s="32">
        <f t="shared" si="13"/>
        <v>14971.673625317846</v>
      </c>
      <c r="P55" s="32">
        <f t="shared" si="13"/>
        <v>14683.949432484682</v>
      </c>
      <c r="Q55" s="32">
        <f t="shared" si="13"/>
        <v>15084.804094614308</v>
      </c>
      <c r="R55" s="32">
        <f t="shared" si="13"/>
        <v>15485.285219859816</v>
      </c>
      <c r="S55" s="32">
        <f t="shared" si="13"/>
        <v>15725.64109738632</v>
      </c>
      <c r="T55" s="32">
        <f t="shared" si="13"/>
        <v>15830.848094357425</v>
      </c>
      <c r="U55" s="32">
        <f t="shared" si="13"/>
        <v>17637.89083073099</v>
      </c>
      <c r="V55" s="32">
        <f t="shared" si="13"/>
        <v>17106.540724955332</v>
      </c>
      <c r="W55" s="32">
        <f t="shared" si="13"/>
        <v>16544.124366419837</v>
      </c>
      <c r="X55" s="32">
        <f t="shared" si="13"/>
        <v>17000.507158463661</v>
      </c>
      <c r="Y55" s="32">
        <f t="shared" si="13"/>
        <v>17680.807974872361</v>
      </c>
      <c r="Z55" s="32">
        <f t="shared" si="13"/>
        <v>18621.380779147607</v>
      </c>
      <c r="AA55" s="32">
        <f t="shared" si="13"/>
        <v>18591.197464859968</v>
      </c>
      <c r="AB55" s="32">
        <f t="shared" si="13"/>
        <v>19119.658536686158</v>
      </c>
      <c r="AC55" s="32">
        <f t="shared" si="13"/>
        <v>20178.615527613136</v>
      </c>
      <c r="AD55" s="32">
        <f t="shared" si="13"/>
        <v>21231.638209492081</v>
      </c>
      <c r="AE55" s="32">
        <f t="shared" si="13"/>
        <v>23070.715275859326</v>
      </c>
      <c r="AF55" s="32">
        <f t="shared" si="13"/>
        <v>22259.468364745935</v>
      </c>
      <c r="AG55" s="130">
        <f>AF55/AJ53</f>
        <v>0.1981920492824798</v>
      </c>
      <c r="AI55" s="131">
        <f>(AF55-D55)/D55</f>
        <v>1.7806445463165934</v>
      </c>
      <c r="AJ55" s="132">
        <f>(AF55-AD55)/AD55</f>
        <v>4.8410308479839279E-2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7716.7890464015227</v>
      </c>
      <c r="E56" s="32">
        <f t="shared" ref="E56:AE56" si="14">E55-E63</f>
        <v>7936.6415070967196</v>
      </c>
      <c r="F56" s="32">
        <f>F55-F63</f>
        <v>9032.9086862395488</v>
      </c>
      <c r="G56" s="32">
        <f t="shared" si="14"/>
        <v>9846.4098704310545</v>
      </c>
      <c r="H56" s="32">
        <f t="shared" si="14"/>
        <v>10395.534519023717</v>
      </c>
      <c r="I56" s="32">
        <f t="shared" si="14"/>
        <v>11483.229688973021</v>
      </c>
      <c r="J56" s="32">
        <f t="shared" si="14"/>
        <v>11923.658744533359</v>
      </c>
      <c r="K56" s="32">
        <f t="shared" si="14"/>
        <v>14263.869956540553</v>
      </c>
      <c r="L56" s="32">
        <f t="shared" si="14"/>
        <v>13490.798288268459</v>
      </c>
      <c r="M56" s="32">
        <f t="shared" si="14"/>
        <v>13680.510890060785</v>
      </c>
      <c r="N56" s="32">
        <f t="shared" si="14"/>
        <v>14050.320910702241</v>
      </c>
      <c r="O56" s="32">
        <f t="shared" si="14"/>
        <v>14693.106452661703</v>
      </c>
      <c r="P56" s="32">
        <f t="shared" si="14"/>
        <v>14529.928625310367</v>
      </c>
      <c r="Q56" s="32">
        <f t="shared" si="14"/>
        <v>14815.511861766621</v>
      </c>
      <c r="R56" s="32">
        <f t="shared" si="14"/>
        <v>15261.652586117894</v>
      </c>
      <c r="S56" s="32">
        <f t="shared" si="14"/>
        <v>15420.041081911917</v>
      </c>
      <c r="T56" s="32">
        <f t="shared" si="14"/>
        <v>15439.420202907726</v>
      </c>
      <c r="U56" s="32">
        <f t="shared" si="14"/>
        <v>17250.878883635021</v>
      </c>
      <c r="V56" s="32">
        <f t="shared" si="14"/>
        <v>16883.238985886866</v>
      </c>
      <c r="W56" s="32">
        <f t="shared" si="14"/>
        <v>16071.365973784632</v>
      </c>
      <c r="X56" s="32">
        <f t="shared" si="14"/>
        <v>16581.008710120681</v>
      </c>
      <c r="Y56" s="32">
        <f t="shared" si="14"/>
        <v>17286.571800766469</v>
      </c>
      <c r="Z56" s="32">
        <f t="shared" si="14"/>
        <v>18290.246644657891</v>
      </c>
      <c r="AA56" s="32">
        <f t="shared" si="14"/>
        <v>18249.027421501218</v>
      </c>
      <c r="AB56" s="32">
        <f t="shared" si="14"/>
        <v>18403.754978074503</v>
      </c>
      <c r="AC56" s="32">
        <f t="shared" si="14"/>
        <v>19838.024780221025</v>
      </c>
      <c r="AD56" s="32">
        <f t="shared" si="14"/>
        <v>20846.642498235626</v>
      </c>
      <c r="AE56" s="32">
        <f t="shared" si="14"/>
        <v>21987.217614632766</v>
      </c>
      <c r="AF56" s="32">
        <f>AF55-AF63</f>
        <v>21867.281635716856</v>
      </c>
      <c r="AG56" s="133">
        <f>AF56/AJ53</f>
        <v>0.19470012888914418</v>
      </c>
      <c r="AI56" s="134">
        <f>(AF56-D56)/D56</f>
        <v>1.8337280576451631</v>
      </c>
      <c r="AJ56" s="135">
        <f>(AF56-AD56)/AD56</f>
        <v>4.8959401379268283E-2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1138.5668774848787</v>
      </c>
      <c r="E57" s="32">
        <f t="shared" si="15"/>
        <v>698.94576378438762</v>
      </c>
      <c r="F57" s="32">
        <f t="shared" si="15"/>
        <v>445.85155241917528</v>
      </c>
      <c r="G57" s="32">
        <f t="shared" si="15"/>
        <v>499.12606531914525</v>
      </c>
      <c r="H57" s="32">
        <f t="shared" si="15"/>
        <v>798.68901969288265</v>
      </c>
      <c r="I57" s="32">
        <f t="shared" si="15"/>
        <v>1040.4872263372351</v>
      </c>
      <c r="J57" s="32">
        <f t="shared" si="15"/>
        <v>1709.3175439852109</v>
      </c>
      <c r="K57" s="32">
        <f t="shared" si="15"/>
        <v>2433.9576576532545</v>
      </c>
      <c r="L57" s="32">
        <f t="shared" si="15"/>
        <v>2880.0379965322736</v>
      </c>
      <c r="M57" s="32">
        <f t="shared" si="15"/>
        <v>3903.7509538944928</v>
      </c>
      <c r="N57" s="32">
        <f t="shared" si="15"/>
        <v>2732.8416415581655</v>
      </c>
      <c r="O57" s="32">
        <f t="shared" si="15"/>
        <v>2246.0999190015182</v>
      </c>
      <c r="P57" s="32">
        <f t="shared" si="15"/>
        <v>2263.2520751330949</v>
      </c>
      <c r="Q57" s="32">
        <f t="shared" si="15"/>
        <v>2907.2242987230247</v>
      </c>
      <c r="R57" s="32">
        <f t="shared" si="15"/>
        <v>3823.9047215026285</v>
      </c>
      <c r="S57" s="32">
        <f t="shared" si="15"/>
        <v>2933.0018218788846</v>
      </c>
      <c r="T57" s="32">
        <f t="shared" si="15"/>
        <v>3289.4264744542465</v>
      </c>
      <c r="U57" s="32">
        <f t="shared" si="15"/>
        <v>5476.8880581357453</v>
      </c>
      <c r="V57" s="32">
        <f t="shared" si="15"/>
        <v>5091.7278865026801</v>
      </c>
      <c r="W57" s="32">
        <f t="shared" si="15"/>
        <v>4633.9622844204141</v>
      </c>
      <c r="X57" s="32">
        <f t="shared" si="15"/>
        <v>5859.0066117424585</v>
      </c>
      <c r="Y57" s="32">
        <f t="shared" si="15"/>
        <v>6682.2934320005388</v>
      </c>
      <c r="Z57" s="32">
        <f t="shared" si="15"/>
        <v>7100.8406299381859</v>
      </c>
      <c r="AA57" s="32">
        <f t="shared" si="15"/>
        <v>8419.6047409336607</v>
      </c>
      <c r="AB57" s="32">
        <f t="shared" si="15"/>
        <v>7483.9592915144985</v>
      </c>
      <c r="AC57" s="32">
        <f t="shared" si="15"/>
        <v>7423.2619927377782</v>
      </c>
      <c r="AD57" s="32">
        <f t="shared" si="15"/>
        <v>8334.1398297256983</v>
      </c>
      <c r="AE57" s="32">
        <f t="shared" si="15"/>
        <v>7115.9916863793696</v>
      </c>
      <c r="AF57" s="32">
        <f t="shared" si="15"/>
        <v>9614.7888367338346</v>
      </c>
      <c r="AG57" s="136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3359.0295860159895</v>
      </c>
      <c r="E58" s="32">
        <f t="shared" si="16"/>
        <v>3462.9714290385341</v>
      </c>
      <c r="F58" s="32">
        <f t="shared" si="16"/>
        <v>4106.3350039067736</v>
      </c>
      <c r="G58" s="32">
        <f t="shared" si="16"/>
        <v>4428.4149152655509</v>
      </c>
      <c r="H58" s="32">
        <f t="shared" si="16"/>
        <v>4441.6315432690608</v>
      </c>
      <c r="I58" s="32">
        <f t="shared" si="16"/>
        <v>4952.770650960184</v>
      </c>
      <c r="J58" s="32">
        <f t="shared" si="16"/>
        <v>4898.604317482369</v>
      </c>
      <c r="K58" s="32">
        <f t="shared" si="16"/>
        <v>6689.4712644977017</v>
      </c>
      <c r="L58" s="32">
        <f t="shared" si="16"/>
        <v>5508.8684378363196</v>
      </c>
      <c r="M58" s="32">
        <f t="shared" si="16"/>
        <v>5445.0813240487323</v>
      </c>
      <c r="N58" s="32">
        <f t="shared" si="16"/>
        <v>5602.0143293333012</v>
      </c>
      <c r="O58" s="32">
        <f t="shared" si="16"/>
        <v>6081.1491997651101</v>
      </c>
      <c r="P58" s="32">
        <f t="shared" si="16"/>
        <v>5565.4274072806065</v>
      </c>
      <c r="Q58" s="32">
        <f t="shared" si="16"/>
        <v>5851.8642240187428</v>
      </c>
      <c r="R58" s="32">
        <f t="shared" si="16"/>
        <v>5915.7759788949988</v>
      </c>
      <c r="S58" s="32">
        <f t="shared" si="16"/>
        <v>5387.4985581733199</v>
      </c>
      <c r="T58" s="32">
        <f t="shared" si="16"/>
        <v>5333.8186820966612</v>
      </c>
      <c r="U58" s="32">
        <f t="shared" si="16"/>
        <v>6730.4341414881701</v>
      </c>
      <c r="V58" s="32">
        <f t="shared" si="16"/>
        <v>6362.6481267459894</v>
      </c>
      <c r="W58" s="32">
        <f t="shared" si="16"/>
        <v>5827.9315047458158</v>
      </c>
      <c r="X58" s="32">
        <f t="shared" si="16"/>
        <v>5951.7475497624719</v>
      </c>
      <c r="Y58" s="32">
        <f t="shared" si="16"/>
        <v>6371.2454957257987</v>
      </c>
      <c r="Z58" s="32">
        <f t="shared" si="16"/>
        <v>6908.4918654904704</v>
      </c>
      <c r="AA58" s="32">
        <f t="shared" si="16"/>
        <v>6192.0905496060823</v>
      </c>
      <c r="AB58" s="32">
        <f t="shared" si="16"/>
        <v>6542.4267418791114</v>
      </c>
      <c r="AC58" s="32">
        <f t="shared" si="16"/>
        <v>7017.4120545661808</v>
      </c>
      <c r="AD58" s="32">
        <f t="shared" si="16"/>
        <v>7176.055940256977</v>
      </c>
      <c r="AE58" s="32">
        <f t="shared" si="16"/>
        <v>7826.1224300591139</v>
      </c>
      <c r="AF58" s="32">
        <f t="shared" si="16"/>
        <v>7095.6528850738687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3001.1642242336507</v>
      </c>
      <c r="E59" s="32">
        <f t="shared" si="17"/>
        <v>3022.4240735711519</v>
      </c>
      <c r="F59" s="32">
        <f t="shared" si="17"/>
        <v>3341.5118432838722</v>
      </c>
      <c r="G59" s="32">
        <f t="shared" si="17"/>
        <v>3718.4223077747874</v>
      </c>
      <c r="H59" s="32">
        <f t="shared" si="17"/>
        <v>4122.1102772506893</v>
      </c>
      <c r="I59" s="32">
        <f t="shared" si="17"/>
        <v>4572.2995529015079</v>
      </c>
      <c r="J59" s="32">
        <f t="shared" si="17"/>
        <v>4972.3670257946833</v>
      </c>
      <c r="K59" s="32">
        <f t="shared" si="17"/>
        <v>5311.3213463033235</v>
      </c>
      <c r="L59" s="32">
        <f t="shared" si="17"/>
        <v>5549.6568468196801</v>
      </c>
      <c r="M59" s="32">
        <f t="shared" si="17"/>
        <v>5735.3869067229261</v>
      </c>
      <c r="N59" s="32">
        <f t="shared" si="17"/>
        <v>5827.4884255073039</v>
      </c>
      <c r="O59" s="32">
        <f t="shared" si="17"/>
        <v>5567.369590847039</v>
      </c>
      <c r="P59" s="32">
        <f t="shared" si="17"/>
        <v>5588.344552827868</v>
      </c>
      <c r="Q59" s="32">
        <f t="shared" si="17"/>
        <v>5496.0966355862101</v>
      </c>
      <c r="R59" s="32">
        <f t="shared" si="17"/>
        <v>5643.7477367053589</v>
      </c>
      <c r="S59" s="32">
        <f t="shared" si="17"/>
        <v>6097.9414685561833</v>
      </c>
      <c r="T59" s="32">
        <f t="shared" si="17"/>
        <v>5880.7805752012455</v>
      </c>
      <c r="U59" s="32">
        <f t="shared" si="17"/>
        <v>6341.5572641955969</v>
      </c>
      <c r="V59" s="32">
        <f t="shared" si="17"/>
        <v>6584.6970916166474</v>
      </c>
      <c r="W59" s="32">
        <f t="shared" si="17"/>
        <v>6606.8031981694367</v>
      </c>
      <c r="X59" s="32">
        <f t="shared" si="17"/>
        <v>6859.4704911966373</v>
      </c>
      <c r="Y59" s="32">
        <f t="shared" si="17"/>
        <v>7010.4153868661579</v>
      </c>
      <c r="Z59" s="32">
        <f t="shared" si="17"/>
        <v>7305.8853597429861</v>
      </c>
      <c r="AA59" s="32">
        <f t="shared" si="17"/>
        <v>7787.870879119936</v>
      </c>
      <c r="AB59" s="32">
        <f t="shared" si="17"/>
        <v>7579.0184534047648</v>
      </c>
      <c r="AC59" s="32">
        <f t="shared" si="17"/>
        <v>8363.5625006803148</v>
      </c>
      <c r="AD59" s="32">
        <f t="shared" si="17"/>
        <v>8624.1285609234546</v>
      </c>
      <c r="AE59" s="32">
        <f t="shared" si="17"/>
        <v>8879.3917757406944</v>
      </c>
      <c r="AF59" s="32">
        <f t="shared" si="17"/>
        <v>9253.570428810166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473.14525982198506</v>
      </c>
      <c r="E60" s="119">
        <f t="shared" si="18"/>
        <v>501.47960429863247</v>
      </c>
      <c r="F60" s="119">
        <f t="shared" si="18"/>
        <v>578.24193121254734</v>
      </c>
      <c r="G60" s="119">
        <f t="shared" si="18"/>
        <v>646.09659279105108</v>
      </c>
      <c r="H60" s="119">
        <f t="shared" si="18"/>
        <v>714.52060941290335</v>
      </c>
      <c r="I60" s="119">
        <f t="shared" si="18"/>
        <v>769.22115855673007</v>
      </c>
      <c r="J60" s="119">
        <f t="shared" si="18"/>
        <v>824.11072673840374</v>
      </c>
      <c r="K60" s="119">
        <f t="shared" si="18"/>
        <v>930.93081606569581</v>
      </c>
      <c r="L60" s="119">
        <f t="shared" si="18"/>
        <v>1044.8756269840239</v>
      </c>
      <c r="M60" s="119">
        <f t="shared" si="18"/>
        <v>1138.534923772294</v>
      </c>
      <c r="N60" s="119">
        <f t="shared" si="18"/>
        <v>1227.9189559405083</v>
      </c>
      <c r="O60" s="119">
        <f t="shared" si="18"/>
        <v>1676.7258247839404</v>
      </c>
      <c r="P60" s="119">
        <f t="shared" si="18"/>
        <v>1948.6826123035837</v>
      </c>
      <c r="Q60" s="119">
        <f t="shared" si="18"/>
        <v>2032.0050001181207</v>
      </c>
      <c r="R60" s="119">
        <f t="shared" si="18"/>
        <v>2136.42714592527</v>
      </c>
      <c r="S60" s="119">
        <f t="shared" si="18"/>
        <v>2291.1846163173809</v>
      </c>
      <c r="T60" s="119">
        <f t="shared" si="18"/>
        <v>2489.02858087614</v>
      </c>
      <c r="U60" s="119">
        <f t="shared" si="18"/>
        <v>2287.2680188790364</v>
      </c>
      <c r="V60" s="119">
        <f t="shared" si="18"/>
        <v>2020.6900132852579</v>
      </c>
      <c r="W60" s="119">
        <f t="shared" si="18"/>
        <v>1758.5139652777948</v>
      </c>
      <c r="X60" s="119">
        <f t="shared" si="18"/>
        <v>1854.5369203733619</v>
      </c>
      <c r="Y60" s="119">
        <f t="shared" si="18"/>
        <v>1941.6502226233301</v>
      </c>
      <c r="Z60" s="119">
        <f t="shared" si="18"/>
        <v>1979.4604021162847</v>
      </c>
      <c r="AA60" s="119">
        <f t="shared" si="18"/>
        <v>2152.0467884790223</v>
      </c>
      <c r="AB60" s="119">
        <f t="shared" si="18"/>
        <v>2157.3411148658083</v>
      </c>
      <c r="AC60" s="119">
        <f t="shared" si="18"/>
        <v>2512.9372882730645</v>
      </c>
      <c r="AD60" s="119">
        <f t="shared" si="18"/>
        <v>2658.0576010839977</v>
      </c>
      <c r="AE60" s="119">
        <f t="shared" si="18"/>
        <v>2852.1074303410078</v>
      </c>
      <c r="AF60" s="119">
        <f t="shared" si="18"/>
        <v>3060.791579847406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275.39302248093838</v>
      </c>
      <c r="E61" s="32">
        <f t="shared" si="19"/>
        <v>315.46448547574988</v>
      </c>
      <c r="F61" s="32">
        <f t="shared" si="19"/>
        <v>341.88858497830057</v>
      </c>
      <c r="G61" s="32">
        <f t="shared" si="19"/>
        <v>351.56755842737539</v>
      </c>
      <c r="H61" s="32">
        <f t="shared" si="19"/>
        <v>376.71273996066321</v>
      </c>
      <c r="I61" s="32">
        <f t="shared" si="19"/>
        <v>414.11239130901151</v>
      </c>
      <c r="J61" s="32">
        <f t="shared" si="19"/>
        <v>410.27521231043465</v>
      </c>
      <c r="K61" s="32">
        <f t="shared" si="19"/>
        <v>442.64594804941044</v>
      </c>
      <c r="L61" s="32">
        <f t="shared" si="19"/>
        <v>502.72000430149853</v>
      </c>
      <c r="M61" s="32">
        <f t="shared" si="19"/>
        <v>437.09604848925096</v>
      </c>
      <c r="N61" s="32">
        <f t="shared" si="19"/>
        <v>473.95405813823021</v>
      </c>
      <c r="O61" s="32">
        <f t="shared" si="19"/>
        <v>488.27224351235606</v>
      </c>
      <c r="P61" s="32">
        <f t="shared" si="19"/>
        <v>509.60021817363679</v>
      </c>
      <c r="Q61" s="32">
        <f t="shared" si="19"/>
        <v>532.81237798319671</v>
      </c>
      <c r="R61" s="32">
        <f t="shared" si="19"/>
        <v>571.67292273046689</v>
      </c>
      <c r="S61" s="32">
        <f t="shared" si="19"/>
        <v>610.09952567299968</v>
      </c>
      <c r="T61" s="32">
        <f t="shared" si="19"/>
        <v>633.21732319901412</v>
      </c>
      <c r="U61" s="32">
        <f t="shared" si="19"/>
        <v>717.83536477943812</v>
      </c>
      <c r="V61" s="32">
        <f t="shared" si="19"/>
        <v>758.07047758699844</v>
      </c>
      <c r="W61" s="32">
        <f t="shared" si="19"/>
        <v>752.50358608284046</v>
      </c>
      <c r="X61" s="32">
        <f t="shared" si="19"/>
        <v>796.08025754781534</v>
      </c>
      <c r="Y61" s="32">
        <f t="shared" si="19"/>
        <v>873.08906033743369</v>
      </c>
      <c r="Z61" s="32">
        <f t="shared" si="19"/>
        <v>951.06217157113542</v>
      </c>
      <c r="AA61" s="32">
        <f t="shared" si="19"/>
        <v>1020.4579424941298</v>
      </c>
      <c r="AB61" s="32">
        <f t="shared" si="19"/>
        <v>1085.0303989849765</v>
      </c>
      <c r="AC61" s="32">
        <f t="shared" si="19"/>
        <v>887.28147650772996</v>
      </c>
      <c r="AD61" s="32">
        <f t="shared" si="19"/>
        <v>1330.0345328929118</v>
      </c>
      <c r="AE61" s="32">
        <f t="shared" si="19"/>
        <v>1380.7624734215483</v>
      </c>
      <c r="AF61" s="32">
        <f t="shared" si="19"/>
        <v>1387.1526794085637</v>
      </c>
    </row>
    <row r="62" spans="1:36" x14ac:dyDescent="0.25">
      <c r="A62" s="6"/>
      <c r="B62" s="6" t="s">
        <v>890</v>
      </c>
      <c r="C62" s="31" t="s">
        <v>391</v>
      </c>
      <c r="D62" s="32">
        <f>D33</f>
        <v>608.05695384895921</v>
      </c>
      <c r="E62" s="32">
        <f t="shared" ref="E62:AF62" si="20">E33</f>
        <v>634.30191471265096</v>
      </c>
      <c r="F62" s="32">
        <f t="shared" si="20"/>
        <v>664.93132285805518</v>
      </c>
      <c r="G62" s="32">
        <f t="shared" si="20"/>
        <v>701.90849617228992</v>
      </c>
      <c r="H62" s="32">
        <f t="shared" si="20"/>
        <v>740.55934913040164</v>
      </c>
      <c r="I62" s="32">
        <f t="shared" si="20"/>
        <v>774.82593524558786</v>
      </c>
      <c r="J62" s="32">
        <f t="shared" si="20"/>
        <v>818.30146220747031</v>
      </c>
      <c r="K62" s="32">
        <f t="shared" si="20"/>
        <v>889.50058162442099</v>
      </c>
      <c r="L62" s="32">
        <f t="shared" si="20"/>
        <v>884.6773723269381</v>
      </c>
      <c r="M62" s="32">
        <f t="shared" si="20"/>
        <v>924.41168702758148</v>
      </c>
      <c r="N62" s="32">
        <f t="shared" si="20"/>
        <v>918.9451417828991</v>
      </c>
      <c r="O62" s="32">
        <f t="shared" si="20"/>
        <v>879.58959375325674</v>
      </c>
      <c r="P62" s="32">
        <f t="shared" si="20"/>
        <v>917.87383472466956</v>
      </c>
      <c r="Q62" s="32">
        <f t="shared" si="20"/>
        <v>902.73362406035176</v>
      </c>
      <c r="R62" s="32">
        <f t="shared" si="20"/>
        <v>994.02880186179948</v>
      </c>
      <c r="S62" s="32">
        <f t="shared" si="20"/>
        <v>1033.3169131920331</v>
      </c>
      <c r="T62" s="32">
        <f t="shared" si="20"/>
        <v>1102.5750415346658</v>
      </c>
      <c r="U62" s="32">
        <f t="shared" si="20"/>
        <v>1173.784094292781</v>
      </c>
      <c r="V62" s="32">
        <f t="shared" si="20"/>
        <v>1157.1332766519752</v>
      </c>
      <c r="W62" s="32">
        <f t="shared" si="20"/>
        <v>1125.6137195087451</v>
      </c>
      <c r="X62" s="32">
        <f t="shared" si="20"/>
        <v>1119.1734912403956</v>
      </c>
      <c r="Y62" s="32">
        <f t="shared" si="20"/>
        <v>1090.1716352137478</v>
      </c>
      <c r="Z62" s="32">
        <f t="shared" si="20"/>
        <v>1145.3468457370163</v>
      </c>
      <c r="AA62" s="32">
        <f t="shared" si="20"/>
        <v>1096.5612618020482</v>
      </c>
      <c r="AB62" s="32">
        <f t="shared" si="20"/>
        <v>1039.9382689398415</v>
      </c>
      <c r="AC62" s="32">
        <f t="shared" si="20"/>
        <v>1056.8314601937332</v>
      </c>
      <c r="AD62" s="32">
        <f t="shared" si="20"/>
        <v>1058.365863078285</v>
      </c>
      <c r="AE62" s="32">
        <f t="shared" si="20"/>
        <v>1048.8335050704</v>
      </c>
      <c r="AF62" s="32">
        <f t="shared" si="20"/>
        <v>1070.1140625768537</v>
      </c>
    </row>
    <row r="63" spans="1:36" x14ac:dyDescent="0.25">
      <c r="A63" s="6">
        <f>A32</f>
        <v>1</v>
      </c>
      <c r="B63" s="6" t="s">
        <v>891</v>
      </c>
      <c r="C63" s="31" t="s">
        <v>744</v>
      </c>
      <c r="D63" s="32">
        <f>D34</f>
        <v>288.35795961625354</v>
      </c>
      <c r="E63" s="32">
        <f t="shared" ref="E63:AF63" si="21">E34</f>
        <v>368.02999430300781</v>
      </c>
      <c r="F63" s="32">
        <f t="shared" si="21"/>
        <v>348.18251301733807</v>
      </c>
      <c r="G63" s="32">
        <f t="shared" si="21"/>
        <v>247.52428130197373</v>
      </c>
      <c r="H63" s="32">
        <f t="shared" si="21"/>
        <v>312.25528037518353</v>
      </c>
      <c r="I63" s="32">
        <f t="shared" si="21"/>
        <v>226.56821692725273</v>
      </c>
      <c r="J63" s="32">
        <f t="shared" si="21"/>
        <v>232.73465481509743</v>
      </c>
      <c r="K63" s="32">
        <f t="shared" si="21"/>
        <v>226.09710455186811</v>
      </c>
      <c r="L63" s="32">
        <f t="shared" si="21"/>
        <v>252.53617360496378</v>
      </c>
      <c r="M63" s="32">
        <f t="shared" si="21"/>
        <v>262.27015199181756</v>
      </c>
      <c r="N63" s="32">
        <f t="shared" si="21"/>
        <v>282.50660539045566</v>
      </c>
      <c r="O63" s="32">
        <f t="shared" si="21"/>
        <v>278.56717265614378</v>
      </c>
      <c r="P63" s="32">
        <f t="shared" si="21"/>
        <v>154.02080717431508</v>
      </c>
      <c r="Q63" s="32">
        <f t="shared" si="21"/>
        <v>269.29223284768642</v>
      </c>
      <c r="R63" s="32">
        <f t="shared" si="21"/>
        <v>223.63263374192053</v>
      </c>
      <c r="S63" s="32">
        <f t="shared" si="21"/>
        <v>305.60001547440248</v>
      </c>
      <c r="T63" s="32">
        <f t="shared" si="21"/>
        <v>391.42789144969828</v>
      </c>
      <c r="U63" s="32">
        <f t="shared" si="21"/>
        <v>387.01194709596825</v>
      </c>
      <c r="V63" s="32">
        <f t="shared" si="21"/>
        <v>223.30173906846494</v>
      </c>
      <c r="W63" s="32">
        <f t="shared" si="21"/>
        <v>472.75839263520464</v>
      </c>
      <c r="X63" s="32">
        <f t="shared" si="21"/>
        <v>419.49844834297858</v>
      </c>
      <c r="Y63" s="32">
        <f t="shared" si="21"/>
        <v>394.23617410589253</v>
      </c>
      <c r="Z63" s="32">
        <f t="shared" si="21"/>
        <v>331.13413448971448</v>
      </c>
      <c r="AA63" s="32">
        <f t="shared" si="21"/>
        <v>342.17004335874873</v>
      </c>
      <c r="AB63" s="32">
        <f t="shared" si="21"/>
        <v>715.90355861165403</v>
      </c>
      <c r="AC63" s="32">
        <f t="shared" si="21"/>
        <v>340.59074739211195</v>
      </c>
      <c r="AD63" s="32">
        <f t="shared" si="21"/>
        <v>384.99571125645605</v>
      </c>
      <c r="AE63" s="32">
        <f t="shared" si="21"/>
        <v>1083.4976612265609</v>
      </c>
      <c r="AF63" s="32">
        <f t="shared" si="21"/>
        <v>392.18672902907838</v>
      </c>
      <c r="AG63" s="137">
        <f>AF63/AJ59</f>
        <v>6.0544809380643199E-3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1108.8514937033156</v>
      </c>
      <c r="E64" s="32">
        <f t="shared" si="22"/>
        <v>678.9300260770865</v>
      </c>
      <c r="F64" s="32">
        <f t="shared" si="22"/>
        <v>434.61672642971013</v>
      </c>
      <c r="G64" s="32">
        <f t="shared" si="22"/>
        <v>485.94242351439112</v>
      </c>
      <c r="H64" s="32">
        <f t="shared" si="22"/>
        <v>782.65541406674743</v>
      </c>
      <c r="I64" s="32">
        <f t="shared" si="22"/>
        <v>1024.3799727905532</v>
      </c>
      <c r="J64" s="32">
        <f t="shared" si="22"/>
        <v>1683.9053589897953</v>
      </c>
      <c r="K64" s="32">
        <f t="shared" si="22"/>
        <v>2404.0418124107932</v>
      </c>
      <c r="L64" s="32">
        <f t="shared" si="22"/>
        <v>2849.4156991683126</v>
      </c>
      <c r="M64" s="32">
        <f t="shared" si="22"/>
        <v>3868.5111876468818</v>
      </c>
      <c r="N64" s="32">
        <f t="shared" si="22"/>
        <v>2706.1089224182747</v>
      </c>
      <c r="O64" s="32">
        <f t="shared" si="22"/>
        <v>2224.3727089602612</v>
      </c>
      <c r="P64" s="32">
        <f t="shared" si="22"/>
        <v>2244.2372375156037</v>
      </c>
      <c r="Q64" s="32">
        <f t="shared" si="22"/>
        <v>2883.8855270668914</v>
      </c>
      <c r="R64" s="32">
        <f t="shared" si="22"/>
        <v>3795.5782803344246</v>
      </c>
      <c r="S64" s="32">
        <f t="shared" si="22"/>
        <v>2912.5876194395091</v>
      </c>
      <c r="T64" s="32">
        <f t="shared" si="22"/>
        <v>3265.4941702969768</v>
      </c>
      <c r="U64" s="32">
        <f t="shared" si="22"/>
        <v>5437.5403457621223</v>
      </c>
      <c r="V64" s="32">
        <f t="shared" si="22"/>
        <v>5054.4856745987599</v>
      </c>
      <c r="W64" s="32">
        <f t="shared" si="22"/>
        <v>4600.7797134466982</v>
      </c>
      <c r="X64" s="32">
        <f t="shared" si="22"/>
        <v>5725.1480328124799</v>
      </c>
      <c r="Y64" s="32">
        <f t="shared" si="22"/>
        <v>6540.9438466463398</v>
      </c>
      <c r="Z64" s="32">
        <f t="shared" si="22"/>
        <v>6955.1769390138061</v>
      </c>
      <c r="AA64" s="32">
        <f t="shared" si="22"/>
        <v>8250.6133751058733</v>
      </c>
      <c r="AB64" s="32">
        <f t="shared" si="22"/>
        <v>7299.9504073907028</v>
      </c>
      <c r="AC64" s="32">
        <f t="shared" si="22"/>
        <v>7231.0026200660232</v>
      </c>
      <c r="AD64" s="32">
        <f t="shared" si="22"/>
        <v>8147.229853966538</v>
      </c>
      <c r="AE64" s="32">
        <f t="shared" si="22"/>
        <v>6940.7488731448693</v>
      </c>
      <c r="AF64" s="32">
        <f t="shared" si="22"/>
        <v>9328.7242163256778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29.715383781563169</v>
      </c>
      <c r="E65" s="32">
        <f t="shared" si="23"/>
        <v>20.015737707301167</v>
      </c>
      <c r="F65" s="32">
        <f t="shared" si="23"/>
        <v>11.234825989465145</v>
      </c>
      <c r="G65" s="32">
        <f t="shared" si="23"/>
        <v>13.183641804754105</v>
      </c>
      <c r="H65" s="32">
        <f t="shared" si="23"/>
        <v>16.033605626135206</v>
      </c>
      <c r="I65" s="32">
        <f t="shared" si="23"/>
        <v>16.107253546681971</v>
      </c>
      <c r="J65" s="32">
        <f t="shared" si="23"/>
        <v>25.412184995415501</v>
      </c>
      <c r="K65" s="32">
        <f t="shared" si="23"/>
        <v>29.915845242461295</v>
      </c>
      <c r="L65" s="32">
        <f t="shared" si="23"/>
        <v>30.622297363961149</v>
      </c>
      <c r="M65" s="32">
        <f t="shared" si="23"/>
        <v>35.23976624761103</v>
      </c>
      <c r="N65" s="32">
        <f t="shared" si="23"/>
        <v>26.732719139890989</v>
      </c>
      <c r="O65" s="32">
        <f t="shared" si="23"/>
        <v>21.72721004125696</v>
      </c>
      <c r="P65" s="32">
        <f t="shared" si="23"/>
        <v>19.014837617490933</v>
      </c>
      <c r="Q65" s="32">
        <f t="shared" si="23"/>
        <v>23.338771656133456</v>
      </c>
      <c r="R65" s="32">
        <f t="shared" si="23"/>
        <v>28.326441168203708</v>
      </c>
      <c r="S65" s="32">
        <f t="shared" si="23"/>
        <v>20.414202439375657</v>
      </c>
      <c r="T65" s="32">
        <f t="shared" si="23"/>
        <v>23.932304157269726</v>
      </c>
      <c r="U65" s="32">
        <f t="shared" si="23"/>
        <v>39.347712373623338</v>
      </c>
      <c r="V65" s="32">
        <f t="shared" si="23"/>
        <v>37.242211903920122</v>
      </c>
      <c r="W65" s="32">
        <f t="shared" si="23"/>
        <v>33.182570973715556</v>
      </c>
      <c r="X65" s="32">
        <f t="shared" si="23"/>
        <v>133.85857892997893</v>
      </c>
      <c r="Y65" s="32">
        <f t="shared" si="23"/>
        <v>141.34958535419858</v>
      </c>
      <c r="Z65" s="32">
        <f t="shared" si="23"/>
        <v>145.66369092437995</v>
      </c>
      <c r="AA65" s="32">
        <f t="shared" si="23"/>
        <v>168.99136582778806</v>
      </c>
      <c r="AB65" s="32">
        <f t="shared" si="23"/>
        <v>184.00888412379578</v>
      </c>
      <c r="AC65" s="32">
        <f t="shared" si="23"/>
        <v>192.2593726717547</v>
      </c>
      <c r="AD65" s="32">
        <f t="shared" si="23"/>
        <v>186.90997575916003</v>
      </c>
      <c r="AE65" s="32">
        <f t="shared" si="23"/>
        <v>175.24281323449998</v>
      </c>
      <c r="AF65" s="32">
        <f t="shared" si="23"/>
        <v>286.06462040815615</v>
      </c>
    </row>
    <row r="66" spans="1:32" x14ac:dyDescent="0.25">
      <c r="D66" s="138">
        <f>D58+D59+D60+D61+D62+D63-D55</f>
        <v>0</v>
      </c>
      <c r="E66" s="138">
        <f t="shared" ref="E66:AF66" si="24">E58+E59+E60+E61+E62+E63-E55</f>
        <v>0</v>
      </c>
      <c r="F66" s="138">
        <f t="shared" si="24"/>
        <v>0</v>
      </c>
      <c r="G66" s="138">
        <f t="shared" si="24"/>
        <v>0</v>
      </c>
      <c r="H66" s="138">
        <f t="shared" si="24"/>
        <v>0</v>
      </c>
      <c r="I66" s="138">
        <f t="shared" si="24"/>
        <v>0</v>
      </c>
      <c r="J66" s="138">
        <f t="shared" si="24"/>
        <v>0</v>
      </c>
      <c r="K66" s="138">
        <f t="shared" si="24"/>
        <v>0</v>
      </c>
      <c r="L66" s="138">
        <f t="shared" si="24"/>
        <v>0</v>
      </c>
      <c r="M66" s="138">
        <f t="shared" si="24"/>
        <v>0</v>
      </c>
      <c r="N66" s="138">
        <f t="shared" si="24"/>
        <v>0</v>
      </c>
      <c r="O66" s="138">
        <f t="shared" si="24"/>
        <v>0</v>
      </c>
      <c r="P66" s="138">
        <f t="shared" si="24"/>
        <v>0</v>
      </c>
      <c r="Q66" s="138">
        <f t="shared" si="24"/>
        <v>0</v>
      </c>
      <c r="R66" s="138">
        <f t="shared" si="24"/>
        <v>0</v>
      </c>
      <c r="S66" s="138">
        <f t="shared" si="24"/>
        <v>0</v>
      </c>
      <c r="T66" s="138">
        <f t="shared" si="24"/>
        <v>0</v>
      </c>
      <c r="U66" s="138">
        <f t="shared" si="24"/>
        <v>0</v>
      </c>
      <c r="V66" s="138">
        <f t="shared" si="24"/>
        <v>0</v>
      </c>
      <c r="W66" s="138">
        <f t="shared" si="24"/>
        <v>0</v>
      </c>
      <c r="X66" s="138">
        <f t="shared" si="24"/>
        <v>0</v>
      </c>
      <c r="Y66" s="138">
        <f t="shared" si="24"/>
        <v>0</v>
      </c>
      <c r="Z66" s="138">
        <f t="shared" si="24"/>
        <v>0</v>
      </c>
      <c r="AA66" s="138">
        <f t="shared" si="24"/>
        <v>0</v>
      </c>
      <c r="AB66" s="138">
        <f t="shared" si="24"/>
        <v>0</v>
      </c>
      <c r="AC66" s="138">
        <f t="shared" si="24"/>
        <v>0</v>
      </c>
      <c r="AD66" s="138">
        <f t="shared" si="24"/>
        <v>0</v>
      </c>
      <c r="AE66" s="138">
        <f t="shared" si="24"/>
        <v>0</v>
      </c>
      <c r="AF66" s="138">
        <f t="shared" si="24"/>
        <v>0</v>
      </c>
    </row>
    <row r="90" spans="3:32" x14ac:dyDescent="0.25">
      <c r="C90" s="104" t="s">
        <v>824</v>
      </c>
      <c r="D90" s="104">
        <v>1990</v>
      </c>
      <c r="E90" s="104">
        <v>1991</v>
      </c>
      <c r="F90" s="104">
        <v>1992</v>
      </c>
      <c r="G90" s="104">
        <v>1993</v>
      </c>
      <c r="H90" s="104">
        <v>1994</v>
      </c>
      <c r="I90" s="104">
        <v>1995</v>
      </c>
      <c r="J90" s="104">
        <v>1996</v>
      </c>
      <c r="K90" s="104">
        <v>1997</v>
      </c>
      <c r="L90" s="104">
        <v>1998</v>
      </c>
      <c r="M90" s="104">
        <v>1999</v>
      </c>
      <c r="N90" s="104">
        <v>2000</v>
      </c>
      <c r="O90" s="104">
        <v>2001</v>
      </c>
      <c r="P90" s="104">
        <v>2002</v>
      </c>
      <c r="Q90" s="104">
        <v>2003</v>
      </c>
      <c r="R90" s="104">
        <v>2004</v>
      </c>
      <c r="S90" s="104">
        <v>2005</v>
      </c>
      <c r="T90" s="104">
        <v>2006</v>
      </c>
      <c r="U90" s="104">
        <v>2007</v>
      </c>
      <c r="V90" s="104">
        <v>2008</v>
      </c>
      <c r="W90" s="104">
        <v>2009</v>
      </c>
      <c r="X90" s="104">
        <v>2010</v>
      </c>
      <c r="Y90" s="104">
        <v>2011</v>
      </c>
      <c r="Z90" s="104">
        <v>2012</v>
      </c>
      <c r="AA90" s="104">
        <v>2013</v>
      </c>
      <c r="AB90" s="104">
        <v>2014</v>
      </c>
      <c r="AC90" s="104">
        <v>2015</v>
      </c>
      <c r="AD90" s="104">
        <v>2016</v>
      </c>
      <c r="AE90" s="104">
        <v>2017</v>
      </c>
      <c r="AF90" s="104">
        <v>2018</v>
      </c>
    </row>
    <row r="91" spans="3:32" x14ac:dyDescent="0.25">
      <c r="C91" s="104">
        <v>0</v>
      </c>
      <c r="D91" s="104" t="s">
        <v>828</v>
      </c>
      <c r="E91" s="104" t="s">
        <v>828</v>
      </c>
      <c r="F91" s="104" t="s">
        <v>828</v>
      </c>
      <c r="G91" s="104" t="s">
        <v>828</v>
      </c>
      <c r="H91" s="104" t="s">
        <v>828</v>
      </c>
      <c r="I91" s="104" t="s">
        <v>828</v>
      </c>
      <c r="J91" s="104" t="s">
        <v>828</v>
      </c>
      <c r="K91" s="104" t="s">
        <v>828</v>
      </c>
      <c r="L91" s="104" t="s">
        <v>828</v>
      </c>
      <c r="M91" s="104" t="s">
        <v>828</v>
      </c>
      <c r="N91" s="104" t="s">
        <v>828</v>
      </c>
      <c r="O91" s="104" t="s">
        <v>828</v>
      </c>
      <c r="P91" s="104" t="s">
        <v>828</v>
      </c>
      <c r="Q91" s="104" t="s">
        <v>828</v>
      </c>
      <c r="R91" s="104" t="s">
        <v>828</v>
      </c>
      <c r="S91" s="104" t="s">
        <v>828</v>
      </c>
      <c r="T91" s="104" t="s">
        <v>828</v>
      </c>
      <c r="U91" s="104" t="s">
        <v>828</v>
      </c>
      <c r="V91" s="104" t="s">
        <v>828</v>
      </c>
      <c r="W91" s="104" t="s">
        <v>828</v>
      </c>
      <c r="X91" s="104" t="s">
        <v>828</v>
      </c>
      <c r="Y91" s="104" t="s">
        <v>828</v>
      </c>
      <c r="Z91" s="104" t="s">
        <v>828</v>
      </c>
      <c r="AA91" s="104" t="s">
        <v>828</v>
      </c>
      <c r="AB91" s="104" t="s">
        <v>828</v>
      </c>
      <c r="AC91" s="104" t="s">
        <v>828</v>
      </c>
      <c r="AD91" s="104" t="s">
        <v>828</v>
      </c>
      <c r="AE91" s="104" t="s">
        <v>828</v>
      </c>
      <c r="AF91" s="104" t="s">
        <v>828</v>
      </c>
    </row>
    <row r="92" spans="3:32" x14ac:dyDescent="0.25">
      <c r="C92" s="31" t="str">
        <f>'GPC alcances 2018'!Q5</f>
        <v>Transporte por carretera</v>
      </c>
      <c r="D92" s="32">
        <f t="shared" ref="D92:M100" si="25">VLOOKUP($C92,$C$8:$AF$46,D$53-1988,FALSE)</f>
        <v>2574.643241211445</v>
      </c>
      <c r="E92" s="32">
        <f t="shared" si="25"/>
        <v>2692.059675820768</v>
      </c>
      <c r="F92" s="32">
        <f t="shared" si="25"/>
        <v>2929.0296110451195</v>
      </c>
      <c r="G92" s="32">
        <f t="shared" si="25"/>
        <v>3233.8649836987061</v>
      </c>
      <c r="H92" s="32">
        <f t="shared" si="25"/>
        <v>3648.7642465801237</v>
      </c>
      <c r="I92" s="32">
        <f t="shared" si="25"/>
        <v>3991.0001063732593</v>
      </c>
      <c r="J92" s="32">
        <f t="shared" si="25"/>
        <v>4311.3472834828317</v>
      </c>
      <c r="K92" s="32">
        <f t="shared" si="25"/>
        <v>4509.5059595792254</v>
      </c>
      <c r="L92" s="32">
        <f t="shared" si="25"/>
        <v>4735.1493954684747</v>
      </c>
      <c r="M92" s="32">
        <f t="shared" si="25"/>
        <v>4960.4885213281768</v>
      </c>
      <c r="N92" s="32">
        <f t="shared" ref="N92:W100" si="26">VLOOKUP($C92,$C$8:$AF$46,N$53-1988,FALSE)</f>
        <v>5087.4422947388421</v>
      </c>
      <c r="O92" s="32">
        <f t="shared" si="26"/>
        <v>4745.4539023645384</v>
      </c>
      <c r="P92" s="32">
        <f t="shared" si="26"/>
        <v>4829.2983015017035</v>
      </c>
      <c r="Q92" s="32">
        <f t="shared" si="26"/>
        <v>4824.5139574774339</v>
      </c>
      <c r="R92" s="32">
        <f t="shared" si="26"/>
        <v>4908.2445892592214</v>
      </c>
      <c r="S92" s="32">
        <f t="shared" si="26"/>
        <v>5256.8785778588563</v>
      </c>
      <c r="T92" s="32">
        <f t="shared" si="26"/>
        <v>5101.5811998975023</v>
      </c>
      <c r="U92" s="32">
        <f t="shared" si="26"/>
        <v>5505.1549117157583</v>
      </c>
      <c r="V92" s="32">
        <f t="shared" si="26"/>
        <v>5593.1960830132757</v>
      </c>
      <c r="W92" s="32">
        <f t="shared" si="26"/>
        <v>5773.5702905865182</v>
      </c>
      <c r="X92" s="32">
        <f t="shared" ref="X92:AF100" si="27">VLOOKUP($C92,$C$8:$AF$46,X$53-1988,FALSE)</f>
        <v>6078.8336541766612</v>
      </c>
      <c r="Y92" s="32">
        <f t="shared" si="27"/>
        <v>6250.34679794558</v>
      </c>
      <c r="Z92" s="32">
        <f t="shared" si="27"/>
        <v>6381.8100724848864</v>
      </c>
      <c r="AA92" s="32">
        <f t="shared" si="27"/>
        <v>6912.0209993795979</v>
      </c>
      <c r="AB92" s="32">
        <f t="shared" si="27"/>
        <v>6735.55527514394</v>
      </c>
      <c r="AC92" s="32">
        <f t="shared" si="27"/>
        <v>7204.719558456487</v>
      </c>
      <c r="AD92" s="32">
        <f t="shared" si="27"/>
        <v>7573.9074623322722</v>
      </c>
      <c r="AE92" s="32">
        <f t="shared" si="27"/>
        <v>7797.2029933325139</v>
      </c>
      <c r="AF92" s="32">
        <f t="shared" si="27"/>
        <v>7978.7440852440304</v>
      </c>
    </row>
    <row r="93" spans="3:32" x14ac:dyDescent="0.25">
      <c r="C93" s="31" t="str">
        <f>'GPC alcances 2018'!Q6</f>
        <v>Industrias manufactureras y de la construcción (electricidad)</v>
      </c>
      <c r="D93" s="32">
        <f t="shared" si="25"/>
        <v>477.53647766777453</v>
      </c>
      <c r="E93" s="32">
        <f t="shared" si="25"/>
        <v>329.63297609649248</v>
      </c>
      <c r="F93" s="32">
        <f t="shared" si="25"/>
        <v>219.38965497975903</v>
      </c>
      <c r="G93" s="32">
        <f t="shared" si="25"/>
        <v>244.03338374232828</v>
      </c>
      <c r="H93" s="32">
        <f t="shared" si="25"/>
        <v>388.36300311320832</v>
      </c>
      <c r="I93" s="32">
        <f t="shared" si="25"/>
        <v>532.11017578077144</v>
      </c>
      <c r="J93" s="32">
        <f t="shared" si="25"/>
        <v>841.86388872869031</v>
      </c>
      <c r="K93" s="32">
        <f t="shared" si="25"/>
        <v>1185.2664720439341</v>
      </c>
      <c r="L93" s="32">
        <f t="shared" si="25"/>
        <v>1324.0768964571419</v>
      </c>
      <c r="M93" s="32">
        <f t="shared" si="25"/>
        <v>1921.5797452810332</v>
      </c>
      <c r="N93" s="32">
        <f t="shared" si="26"/>
        <v>1320.8975983098048</v>
      </c>
      <c r="O93" s="32">
        <f t="shared" si="26"/>
        <v>1050.7465748477509</v>
      </c>
      <c r="P93" s="32">
        <f t="shared" si="26"/>
        <v>1032.248401129443</v>
      </c>
      <c r="Q93" s="32">
        <f t="shared" si="26"/>
        <v>1354.0401043767163</v>
      </c>
      <c r="R93" s="32">
        <f t="shared" si="26"/>
        <v>1750.0570525988701</v>
      </c>
      <c r="S93" s="32">
        <f t="shared" si="26"/>
        <v>1292.3360525999087</v>
      </c>
      <c r="T93" s="32">
        <f t="shared" si="26"/>
        <v>1467.6112603263605</v>
      </c>
      <c r="U93" s="32">
        <f t="shared" si="26"/>
        <v>2479.1251333376117</v>
      </c>
      <c r="V93" s="32">
        <f t="shared" si="26"/>
        <v>2297.4107323128201</v>
      </c>
      <c r="W93" s="32">
        <f t="shared" si="26"/>
        <v>2036.1200941856689</v>
      </c>
      <c r="X93" s="32">
        <f t="shared" si="27"/>
        <v>2358.4112124951885</v>
      </c>
      <c r="Y93" s="32">
        <f t="shared" si="27"/>
        <v>2791.3414128237005</v>
      </c>
      <c r="Z93" s="32">
        <f t="shared" si="27"/>
        <v>2995.1672807805867</v>
      </c>
      <c r="AA93" s="32">
        <f t="shared" si="27"/>
        <v>3345.2726162324889</v>
      </c>
      <c r="AB93" s="32">
        <f t="shared" si="27"/>
        <v>2989.5404775540146</v>
      </c>
      <c r="AC93" s="32">
        <f t="shared" si="27"/>
        <v>2947.4596332550063</v>
      </c>
      <c r="AD93" s="32">
        <f t="shared" si="27"/>
        <v>3342.6962183583537</v>
      </c>
      <c r="AE93" s="32">
        <f t="shared" si="27"/>
        <v>2696.522220247989</v>
      </c>
      <c r="AF93" s="32">
        <f t="shared" si="27"/>
        <v>3896.5118198551081</v>
      </c>
    </row>
    <row r="94" spans="3:32" x14ac:dyDescent="0.25">
      <c r="C94" s="31" t="str">
        <f>'GPC alcances 2018'!Q7</f>
        <v>Industrias manufactureras y de la construcción</v>
      </c>
      <c r="D94" s="32">
        <f t="shared" si="25"/>
        <v>1651.0389726358944</v>
      </c>
      <c r="E94" s="32">
        <f t="shared" si="25"/>
        <v>1665.5691112284751</v>
      </c>
      <c r="F94" s="32">
        <f t="shared" si="25"/>
        <v>2027.6360364963966</v>
      </c>
      <c r="G94" s="32">
        <f t="shared" si="25"/>
        <v>2300.4398075474137</v>
      </c>
      <c r="H94" s="32">
        <f t="shared" si="25"/>
        <v>2168.7606075799386</v>
      </c>
      <c r="I94" s="32">
        <f t="shared" si="25"/>
        <v>2633.2022499268228</v>
      </c>
      <c r="J94" s="32">
        <f t="shared" si="25"/>
        <v>2710.4879490233297</v>
      </c>
      <c r="K94" s="32">
        <f t="shared" si="25"/>
        <v>4219.1724618745211</v>
      </c>
      <c r="L94" s="32">
        <f t="shared" si="25"/>
        <v>3133.0637066389045</v>
      </c>
      <c r="M94" s="32">
        <f t="shared" si="25"/>
        <v>2761.2410691230007</v>
      </c>
      <c r="N94" s="32">
        <f t="shared" si="26"/>
        <v>2650.7652677410124</v>
      </c>
      <c r="O94" s="32">
        <f t="shared" si="26"/>
        <v>3095.6547589134234</v>
      </c>
      <c r="P94" s="32">
        <f t="shared" si="26"/>
        <v>2601.2548036240605</v>
      </c>
      <c r="Q94" s="32">
        <f t="shared" si="26"/>
        <v>2798.2525471505214</v>
      </c>
      <c r="R94" s="32">
        <f t="shared" si="26"/>
        <v>2771.7601557459352</v>
      </c>
      <c r="S94" s="32">
        <f t="shared" si="26"/>
        <v>2478.5198195929142</v>
      </c>
      <c r="T94" s="32">
        <f t="shared" si="26"/>
        <v>2651.4330765541185</v>
      </c>
      <c r="U94" s="32">
        <f t="shared" si="26"/>
        <v>3116.9059390105131</v>
      </c>
      <c r="V94" s="32">
        <f t="shared" si="26"/>
        <v>2988.3190869928926</v>
      </c>
      <c r="W94" s="32">
        <f t="shared" si="26"/>
        <v>2529.6376513559089</v>
      </c>
      <c r="X94" s="32">
        <f t="shared" si="27"/>
        <v>2029.5099838786066</v>
      </c>
      <c r="Y94" s="32">
        <f t="shared" si="27"/>
        <v>2403.2347460286278</v>
      </c>
      <c r="Z94" s="32">
        <f t="shared" si="27"/>
        <v>3052.1656052650587</v>
      </c>
      <c r="AA94" s="32">
        <f t="shared" si="27"/>
        <v>2973.2510001037217</v>
      </c>
      <c r="AB94" s="32">
        <f t="shared" si="27"/>
        <v>3206.1848260524553</v>
      </c>
      <c r="AC94" s="32">
        <f t="shared" si="27"/>
        <v>3043.3299459066466</v>
      </c>
      <c r="AD94" s="32">
        <f t="shared" si="27"/>
        <v>3082.5659990902914</v>
      </c>
      <c r="AE94" s="32">
        <f t="shared" si="27"/>
        <v>3181.5380055139458</v>
      </c>
      <c r="AF94" s="32">
        <f t="shared" si="27"/>
        <v>2967.2368514031905</v>
      </c>
    </row>
    <row r="95" spans="3:32" x14ac:dyDescent="0.25">
      <c r="C95" s="31" t="str">
        <f>'GPC alcances 2018'!Q8</f>
        <v>Edificios/instalaciones comerciales e institucionales (electricidad)</v>
      </c>
      <c r="D95" s="32">
        <f t="shared" si="25"/>
        <v>551.190420935411</v>
      </c>
      <c r="E95" s="32">
        <f t="shared" si="25"/>
        <v>57.072643276542777</v>
      </c>
      <c r="F95" s="32">
        <f t="shared" si="25"/>
        <v>35.22502654132191</v>
      </c>
      <c r="G95" s="32">
        <f t="shared" si="25"/>
        <v>39.610599846886338</v>
      </c>
      <c r="H95" s="32">
        <f t="shared" si="25"/>
        <v>64.565316660739455</v>
      </c>
      <c r="I95" s="32">
        <f t="shared" si="25"/>
        <v>80.65551805612624</v>
      </c>
      <c r="J95" s="32">
        <f t="shared" si="25"/>
        <v>137.9359883362234</v>
      </c>
      <c r="K95" s="32">
        <f t="shared" si="25"/>
        <v>540.83670717718405</v>
      </c>
      <c r="L95" s="32">
        <f t="shared" si="25"/>
        <v>682.91929971104605</v>
      </c>
      <c r="M95" s="32">
        <f t="shared" si="25"/>
        <v>880.63757210536187</v>
      </c>
      <c r="N95" s="32">
        <f t="shared" si="26"/>
        <v>646.48778998320097</v>
      </c>
      <c r="O95" s="32">
        <f t="shared" si="26"/>
        <v>548.46668786816952</v>
      </c>
      <c r="P95" s="32">
        <f t="shared" si="26"/>
        <v>570.69114129033494</v>
      </c>
      <c r="Q95" s="32">
        <f t="shared" si="26"/>
        <v>746.60738666701218</v>
      </c>
      <c r="R95" s="32">
        <f t="shared" si="26"/>
        <v>1034.5428122727417</v>
      </c>
      <c r="S95" s="32">
        <f t="shared" si="26"/>
        <v>820.218512595893</v>
      </c>
      <c r="T95" s="32">
        <f t="shared" si="26"/>
        <v>920.23991145265779</v>
      </c>
      <c r="U95" s="32">
        <f t="shared" si="26"/>
        <v>1485.4555692352915</v>
      </c>
      <c r="V95" s="32">
        <f t="shared" si="26"/>
        <v>1410.861537654539</v>
      </c>
      <c r="W95" s="32">
        <f t="shared" si="26"/>
        <v>1329.5602667797668</v>
      </c>
      <c r="X95" s="32">
        <f t="shared" si="27"/>
        <v>1808.6081010925093</v>
      </c>
      <c r="Y95" s="32">
        <f t="shared" si="27"/>
        <v>2027.5847527510984</v>
      </c>
      <c r="Z95" s="32">
        <f t="shared" si="27"/>
        <v>2071.8721720757035</v>
      </c>
      <c r="AA95" s="32">
        <f t="shared" si="27"/>
        <v>2677.7375787765641</v>
      </c>
      <c r="AB95" s="32">
        <f t="shared" si="27"/>
        <v>2366.554434612467</v>
      </c>
      <c r="AC95" s="32">
        <f t="shared" si="27"/>
        <v>2371.3732410502989</v>
      </c>
      <c r="AD95" s="32">
        <f t="shared" si="27"/>
        <v>2564.907018695601</v>
      </c>
      <c r="AE95" s="32">
        <f t="shared" si="27"/>
        <v>2207.3518173472276</v>
      </c>
      <c r="AF95" s="32">
        <f t="shared" si="27"/>
        <v>2861.8498615406584</v>
      </c>
    </row>
    <row r="96" spans="3:32" x14ac:dyDescent="0.25">
      <c r="C96" s="31" t="str">
        <f>'GPC alcances 2018'!Q9</f>
        <v>Edificios residenciales (electricidad)</v>
      </c>
      <c r="D96" s="32">
        <f t="shared" si="25"/>
        <v>73.044933634191224</v>
      </c>
      <c r="E96" s="32">
        <f t="shared" si="25"/>
        <v>288.27954033239456</v>
      </c>
      <c r="F96" s="32">
        <f t="shared" si="25"/>
        <v>177.9250771744492</v>
      </c>
      <c r="G96" s="32">
        <f t="shared" si="25"/>
        <v>200.07703972673821</v>
      </c>
      <c r="H96" s="32">
        <f t="shared" si="25"/>
        <v>326.12577129441422</v>
      </c>
      <c r="I96" s="32">
        <f t="shared" si="25"/>
        <v>407.39896271893338</v>
      </c>
      <c r="J96" s="32">
        <f t="shared" si="25"/>
        <v>696.72825770809061</v>
      </c>
      <c r="K96" s="32">
        <f t="shared" si="25"/>
        <v>667.32561110200834</v>
      </c>
      <c r="L96" s="32">
        <f t="shared" si="25"/>
        <v>828.83037324596523</v>
      </c>
      <c r="M96" s="32">
        <f t="shared" si="25"/>
        <v>1050.6557050516828</v>
      </c>
      <c r="N96" s="32">
        <f t="shared" si="26"/>
        <v>726.01616502123034</v>
      </c>
      <c r="O96" s="32">
        <f t="shared" si="26"/>
        <v>616.40944872952207</v>
      </c>
      <c r="P96" s="32">
        <f t="shared" si="26"/>
        <v>630.94474029945684</v>
      </c>
      <c r="Q96" s="32">
        <f t="shared" si="26"/>
        <v>772.18825014417337</v>
      </c>
      <c r="R96" s="32">
        <f t="shared" si="26"/>
        <v>994.46839578319896</v>
      </c>
      <c r="S96" s="32">
        <f t="shared" si="26"/>
        <v>786.01612196588394</v>
      </c>
      <c r="T96" s="32">
        <f t="shared" si="26"/>
        <v>863.95383122143403</v>
      </c>
      <c r="U96" s="32">
        <f t="shared" si="26"/>
        <v>1449.9275263077302</v>
      </c>
      <c r="V96" s="32">
        <f t="shared" si="26"/>
        <v>1324.5586957577643</v>
      </c>
      <c r="W96" s="32">
        <f t="shared" si="26"/>
        <v>1218.5456964095342</v>
      </c>
      <c r="X96" s="32">
        <f t="shared" si="27"/>
        <v>1538.2181862461277</v>
      </c>
      <c r="Y96" s="32">
        <f t="shared" si="27"/>
        <v>1696.0634842253946</v>
      </c>
      <c r="Z96" s="32">
        <f t="shared" si="27"/>
        <v>1851.9405365539517</v>
      </c>
      <c r="AA96" s="32">
        <f t="shared" si="27"/>
        <v>2186.1198572006779</v>
      </c>
      <c r="AB96" s="32">
        <f t="shared" si="27"/>
        <v>1912.1737312359946</v>
      </c>
      <c r="AC96" s="32">
        <f t="shared" si="27"/>
        <v>1888.6751815126231</v>
      </c>
      <c r="AD96" s="32">
        <f t="shared" si="27"/>
        <v>2222.5071662107939</v>
      </c>
      <c r="AE96" s="32">
        <f t="shared" si="27"/>
        <v>1994.2932463947404</v>
      </c>
      <c r="AF96" s="32">
        <f t="shared" si="27"/>
        <v>2534.9788230317663</v>
      </c>
    </row>
    <row r="97" spans="3:32" x14ac:dyDescent="0.25">
      <c r="C97" s="31" t="str">
        <f>'GPC alcances 2018'!Q10</f>
        <v>Edificios residenciales</v>
      </c>
      <c r="D97" s="32">
        <f t="shared" si="25"/>
        <v>1369.9535512501272</v>
      </c>
      <c r="E97" s="32">
        <f t="shared" si="25"/>
        <v>1440.9607896002976</v>
      </c>
      <c r="F97" s="32">
        <f t="shared" si="25"/>
        <v>1672.478659350417</v>
      </c>
      <c r="G97" s="32">
        <f t="shared" si="25"/>
        <v>1871.3762307309553</v>
      </c>
      <c r="H97" s="32">
        <f t="shared" si="25"/>
        <v>1828.4786933514645</v>
      </c>
      <c r="I97" s="32">
        <f t="shared" si="25"/>
        <v>1866.3460565599428</v>
      </c>
      <c r="J97" s="32">
        <f t="shared" si="25"/>
        <v>1761.872613596576</v>
      </c>
      <c r="K97" s="32">
        <f t="shared" si="25"/>
        <v>1810.3370767417339</v>
      </c>
      <c r="L97" s="32">
        <f t="shared" si="25"/>
        <v>1702.1427749000875</v>
      </c>
      <c r="M97" s="32">
        <f t="shared" si="25"/>
        <v>1836.4180499633412</v>
      </c>
      <c r="N97" s="32">
        <f t="shared" si="26"/>
        <v>1891.8133357167696</v>
      </c>
      <c r="O97" s="32">
        <f t="shared" si="26"/>
        <v>1957.1292670079292</v>
      </c>
      <c r="P97" s="32">
        <f t="shared" si="26"/>
        <v>1849.2409124314615</v>
      </c>
      <c r="Q97" s="32">
        <f t="shared" si="26"/>
        <v>1649.0130741680027</v>
      </c>
      <c r="R97" s="32">
        <f t="shared" si="26"/>
        <v>1762.9539365510468</v>
      </c>
      <c r="S97" s="32">
        <f t="shared" si="26"/>
        <v>1718.1822457015473</v>
      </c>
      <c r="T97" s="32">
        <f t="shared" si="26"/>
        <v>1740.698838045834</v>
      </c>
      <c r="U97" s="32">
        <f t="shared" si="26"/>
        <v>1870.5053723292976</v>
      </c>
      <c r="V97" s="32">
        <f t="shared" si="26"/>
        <v>1762.619481354712</v>
      </c>
      <c r="W97" s="32">
        <f t="shared" si="26"/>
        <v>1864.4681457416959</v>
      </c>
      <c r="X97" s="32">
        <f t="shared" si="27"/>
        <v>1928.0621057683209</v>
      </c>
      <c r="Y97" s="32">
        <f t="shared" si="27"/>
        <v>1954.6983389841907</v>
      </c>
      <c r="Z97" s="32">
        <f t="shared" si="27"/>
        <v>1958.76810674269</v>
      </c>
      <c r="AA97" s="32">
        <f t="shared" si="27"/>
        <v>2056.8304871022342</v>
      </c>
      <c r="AB97" s="32">
        <f t="shared" si="27"/>
        <v>1880.6978274350686</v>
      </c>
      <c r="AC97" s="32">
        <f t="shared" si="27"/>
        <v>1933.6261583675946</v>
      </c>
      <c r="AD97" s="32">
        <f t="shared" si="27"/>
        <v>2008.5829412525914</v>
      </c>
      <c r="AE97" s="32">
        <f t="shared" si="27"/>
        <v>2148.7870397674169</v>
      </c>
      <c r="AF97" s="32">
        <f t="shared" si="27"/>
        <v>2061.087265088931</v>
      </c>
    </row>
    <row r="98" spans="3:32" x14ac:dyDescent="0.25">
      <c r="C98" s="31" t="str">
        <f>'GPC alcances 2018'!Q11</f>
        <v>Disposición de residuos sólidos</v>
      </c>
      <c r="D98" s="32">
        <f t="shared" si="25"/>
        <v>381.90056453145718</v>
      </c>
      <c r="E98" s="32">
        <f t="shared" si="25"/>
        <v>393.30828162956669</v>
      </c>
      <c r="F98" s="32">
        <f t="shared" si="25"/>
        <v>453.28247228100929</v>
      </c>
      <c r="G98" s="32">
        <f t="shared" si="25"/>
        <v>516.70531175044721</v>
      </c>
      <c r="H98" s="32">
        <f t="shared" si="25"/>
        <v>579.5416044877104</v>
      </c>
      <c r="I98" s="32">
        <f t="shared" si="25"/>
        <v>642.13939554809167</v>
      </c>
      <c r="J98" s="32">
        <f t="shared" si="25"/>
        <v>706.4133639749158</v>
      </c>
      <c r="K98" s="32">
        <f t="shared" si="25"/>
        <v>802.98931705085533</v>
      </c>
      <c r="L98" s="32">
        <f t="shared" si="25"/>
        <v>907.26774751265884</v>
      </c>
      <c r="M98" s="32">
        <f t="shared" si="25"/>
        <v>1009.9430760657906</v>
      </c>
      <c r="N98" s="32">
        <f t="shared" si="26"/>
        <v>1107.471836100962</v>
      </c>
      <c r="O98" s="32">
        <f t="shared" si="26"/>
        <v>1204.1053255579559</v>
      </c>
      <c r="P98" s="32">
        <f t="shared" si="26"/>
        <v>1302.508203332427</v>
      </c>
      <c r="Q98" s="32">
        <f t="shared" si="26"/>
        <v>1393.4100837564797</v>
      </c>
      <c r="R98" s="32">
        <f t="shared" si="26"/>
        <v>1490.8404972977489</v>
      </c>
      <c r="S98" s="32">
        <f t="shared" si="26"/>
        <v>1592.3762989250013</v>
      </c>
      <c r="T98" s="32">
        <f t="shared" si="26"/>
        <v>1698.8216890889998</v>
      </c>
      <c r="U98" s="32">
        <f t="shared" si="26"/>
        <v>1474.5842415783602</v>
      </c>
      <c r="V98" s="32">
        <f t="shared" si="26"/>
        <v>1253.1678492250112</v>
      </c>
      <c r="W98" s="32">
        <f t="shared" si="26"/>
        <v>1021.1003642247929</v>
      </c>
      <c r="X98" s="32">
        <f t="shared" si="27"/>
        <v>1018.6856784670568</v>
      </c>
      <c r="Y98" s="32">
        <f t="shared" si="27"/>
        <v>1085.0028582885091</v>
      </c>
      <c r="Z98" s="32">
        <f t="shared" si="27"/>
        <v>1128.8884939823668</v>
      </c>
      <c r="AA98" s="32">
        <f t="shared" si="27"/>
        <v>1229.2697712362931</v>
      </c>
      <c r="AB98" s="32">
        <f t="shared" si="27"/>
        <v>1149.8276012152292</v>
      </c>
      <c r="AC98" s="32">
        <f t="shared" si="27"/>
        <v>1401.4754736084392</v>
      </c>
      <c r="AD98" s="32">
        <f t="shared" si="27"/>
        <v>1491.7936559337381</v>
      </c>
      <c r="AE98" s="32">
        <f t="shared" si="27"/>
        <v>1742.7858034821411</v>
      </c>
      <c r="AF98" s="32">
        <f t="shared" si="27"/>
        <v>1965.9042580157145</v>
      </c>
    </row>
    <row r="99" spans="3:32" x14ac:dyDescent="0.25">
      <c r="C99" s="31" t="str">
        <f>'GPC alcances 2018'!Q12</f>
        <v>Edificios/instalaciones comerciales e institucionales</v>
      </c>
      <c r="D99" s="32">
        <f t="shared" si="25"/>
        <v>313.36450850748213</v>
      </c>
      <c r="E99" s="32">
        <f t="shared" si="25"/>
        <v>337.63852513475052</v>
      </c>
      <c r="F99" s="32">
        <f t="shared" si="25"/>
        <v>392.13503261743864</v>
      </c>
      <c r="G99" s="32">
        <f t="shared" si="25"/>
        <v>241.26955295974594</v>
      </c>
      <c r="H99" s="32">
        <f t="shared" si="25"/>
        <v>424.83885631148451</v>
      </c>
      <c r="I99" s="32">
        <f t="shared" si="25"/>
        <v>438.7417504474015</v>
      </c>
      <c r="J99" s="32">
        <f t="shared" si="25"/>
        <v>398.87850215958019</v>
      </c>
      <c r="K99" s="32">
        <f t="shared" si="25"/>
        <v>572.11267648763408</v>
      </c>
      <c r="L99" s="32">
        <f t="shared" si="25"/>
        <v>326.84774631801037</v>
      </c>
      <c r="M99" s="32">
        <f t="shared" si="25"/>
        <v>355.22138173387918</v>
      </c>
      <c r="N99" s="32">
        <f t="shared" si="26"/>
        <v>374.1835868956951</v>
      </c>
      <c r="O99" s="32">
        <f t="shared" si="26"/>
        <v>330.88895188043892</v>
      </c>
      <c r="P99" s="32">
        <f t="shared" si="26"/>
        <v>379.22067951929597</v>
      </c>
      <c r="Q99" s="32">
        <f t="shared" si="26"/>
        <v>437.95210003387297</v>
      </c>
      <c r="R99" s="32">
        <f t="shared" si="26"/>
        <v>533.69256334654563</v>
      </c>
      <c r="S99" s="32">
        <f t="shared" si="26"/>
        <v>475.03900016210093</v>
      </c>
      <c r="T99" s="32">
        <f t="shared" si="26"/>
        <v>499.61382394704276</v>
      </c>
      <c r="U99" s="32">
        <f t="shared" si="26"/>
        <v>579.16591371843083</v>
      </c>
      <c r="V99" s="32">
        <f t="shared" si="26"/>
        <v>769.20367705050603</v>
      </c>
      <c r="W99" s="32">
        <f t="shared" si="26"/>
        <v>719.40658070533198</v>
      </c>
      <c r="X99" s="32">
        <f t="shared" si="27"/>
        <v>961.53666991617729</v>
      </c>
      <c r="Y99" s="32">
        <f t="shared" si="27"/>
        <v>961.95851307630301</v>
      </c>
      <c r="Z99" s="32">
        <f t="shared" si="27"/>
        <v>953.77518404488274</v>
      </c>
      <c r="AA99" s="32">
        <f t="shared" si="27"/>
        <v>736.88401985515145</v>
      </c>
      <c r="AB99" s="32">
        <f t="shared" si="27"/>
        <v>787.96512524147545</v>
      </c>
      <c r="AC99" s="32">
        <f t="shared" si="27"/>
        <v>919.5327975627099</v>
      </c>
      <c r="AD99" s="32">
        <f t="shared" si="27"/>
        <v>1336.4828453088824</v>
      </c>
      <c r="AE99" s="32">
        <f t="shared" si="27"/>
        <v>1519.0139927165924</v>
      </c>
      <c r="AF99" s="32">
        <f t="shared" si="27"/>
        <v>1512.6350178533837</v>
      </c>
    </row>
    <row r="100" spans="3:32" x14ac:dyDescent="0.25">
      <c r="C100" s="31" t="str">
        <f>'GPC alcances 2018'!Q13</f>
        <v>Uso del producto</v>
      </c>
      <c r="D100" s="32">
        <f t="shared" si="25"/>
        <v>22.049125496156918</v>
      </c>
      <c r="E100" s="32">
        <f t="shared" si="25"/>
        <v>21.361472334170976</v>
      </c>
      <c r="F100" s="32">
        <f t="shared" si="25"/>
        <v>22.571362503117374</v>
      </c>
      <c r="G100" s="32">
        <f t="shared" si="25"/>
        <v>23.201732422493681</v>
      </c>
      <c r="H100" s="32">
        <f t="shared" si="25"/>
        <v>26.198126029312903</v>
      </c>
      <c r="I100" s="32">
        <f t="shared" si="25"/>
        <v>29.975501642026039</v>
      </c>
      <c r="J100" s="32">
        <f t="shared" si="25"/>
        <v>36.378493067638196</v>
      </c>
      <c r="K100" s="32">
        <f t="shared" si="25"/>
        <v>54.249167064166343</v>
      </c>
      <c r="L100" s="32">
        <f t="shared" si="25"/>
        <v>54.648166310761503</v>
      </c>
      <c r="M100" s="32">
        <f t="shared" si="25"/>
        <v>63.537043827177108</v>
      </c>
      <c r="N100" s="32">
        <f t="shared" si="26"/>
        <v>81.937971019810902</v>
      </c>
      <c r="O100" s="32">
        <f t="shared" si="26"/>
        <v>96.774708017517867</v>
      </c>
      <c r="P100" s="32">
        <f t="shared" si="26"/>
        <v>102.09141954354244</v>
      </c>
      <c r="Q100" s="32">
        <f t="shared" si="26"/>
        <v>121.95591220903447</v>
      </c>
      <c r="R100" s="32">
        <f t="shared" si="26"/>
        <v>138.47711421074101</v>
      </c>
      <c r="S100" s="32">
        <f t="shared" si="26"/>
        <v>160.98719419467912</v>
      </c>
      <c r="T100" s="32">
        <f t="shared" si="26"/>
        <v>189.14401494748381</v>
      </c>
      <c r="U100" s="32">
        <f t="shared" si="26"/>
        <v>232.54044109377296</v>
      </c>
      <c r="V100" s="32">
        <f t="shared" si="26"/>
        <v>292.52324965686608</v>
      </c>
      <c r="W100" s="32">
        <f t="shared" si="26"/>
        <v>341.66156196921116</v>
      </c>
      <c r="X100" s="32">
        <f t="shared" si="27"/>
        <v>399.19786011798612</v>
      </c>
      <c r="Y100" s="32">
        <f t="shared" si="27"/>
        <v>473.67246749282378</v>
      </c>
      <c r="Z100" s="32">
        <f t="shared" si="27"/>
        <v>548.56210857996109</v>
      </c>
      <c r="AA100" s="32">
        <f t="shared" si="27"/>
        <v>612.56890930340899</v>
      </c>
      <c r="AB100" s="32">
        <f t="shared" si="27"/>
        <v>697.48157479879137</v>
      </c>
      <c r="AC100" s="32">
        <f t="shared" si="27"/>
        <v>759.71123137519237</v>
      </c>
      <c r="AD100" s="32">
        <f t="shared" si="27"/>
        <v>847.64033483786341</v>
      </c>
      <c r="AE100" s="32">
        <f t="shared" si="27"/>
        <v>969.6437572315823</v>
      </c>
      <c r="AF100" s="32">
        <f t="shared" si="27"/>
        <v>1076.0588827979816</v>
      </c>
    </row>
  </sheetData>
  <conditionalFormatting sqref="D5:AF5">
    <cfRule type="cellIs" dxfId="42" priority="21" operator="lessThan">
      <formula>0</formula>
    </cfRule>
  </conditionalFormatting>
  <conditionalFormatting sqref="D16:AF16">
    <cfRule type="cellIs" dxfId="41" priority="20" operator="lessThan">
      <formula>0</formula>
    </cfRule>
  </conditionalFormatting>
  <conditionalFormatting sqref="D22:AF22">
    <cfRule type="cellIs" dxfId="40" priority="19" operator="lessThan">
      <formula>0</formula>
    </cfRule>
  </conditionalFormatting>
  <conditionalFormatting sqref="D27:AF27">
    <cfRule type="cellIs" dxfId="39" priority="18" operator="lessThan">
      <formula>0</formula>
    </cfRule>
  </conditionalFormatting>
  <conditionalFormatting sqref="D30:AF30">
    <cfRule type="cellIs" dxfId="38" priority="17" operator="lessThan">
      <formula>0</formula>
    </cfRule>
  </conditionalFormatting>
  <conditionalFormatting sqref="D34:AF34">
    <cfRule type="cellIs" dxfId="37" priority="16" operator="lessThan">
      <formula>0</formula>
    </cfRule>
  </conditionalFormatting>
  <conditionalFormatting sqref="D40:AF40">
    <cfRule type="cellIs" dxfId="36" priority="15" operator="lessThan">
      <formula>0</formula>
    </cfRule>
  </conditionalFormatting>
  <conditionalFormatting sqref="D9:AF9">
    <cfRule type="cellIs" dxfId="35" priority="14" operator="lessThan">
      <formula>0</formula>
    </cfRule>
  </conditionalFormatting>
  <conditionalFormatting sqref="D35:AF35 D43:AF43 D39:AF39 D11:AF11 D18:AF18 D24:AF24 D29:AF29 D32:AF32 D5:AF7">
    <cfRule type="cellIs" dxfId="34" priority="13" operator="lessThan">
      <formula>0</formula>
    </cfRule>
  </conditionalFormatting>
  <conditionalFormatting sqref="C25:C28">
    <cfRule type="cellIs" dxfId="33" priority="12" operator="lessThan">
      <formula>0</formula>
    </cfRule>
  </conditionalFormatting>
  <conditionalFormatting sqref="D92:AF100">
    <cfRule type="cellIs" dxfId="32" priority="7" operator="lessThan">
      <formula>0</formula>
    </cfRule>
  </conditionalFormatting>
  <conditionalFormatting sqref="D92:AF100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A35" sqref="A35:XFD35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Metropolitana</v>
      </c>
      <c r="C1">
        <f>'GPC alcances 2018'!C1</f>
        <v>7</v>
      </c>
    </row>
    <row r="2" spans="1:14" x14ac:dyDescent="0.25">
      <c r="C2" s="105" t="s">
        <v>821</v>
      </c>
      <c r="D2" s="106"/>
      <c r="E2" s="106"/>
      <c r="F2" s="106"/>
      <c r="G2" s="106"/>
      <c r="H2" s="106"/>
      <c r="I2" s="106"/>
      <c r="J2" s="106"/>
      <c r="K2" s="106"/>
    </row>
    <row r="3" spans="1:14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14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7" t="s">
        <v>829</v>
      </c>
      <c r="N4" s="103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15342.040045788266</v>
      </c>
      <c r="E5" s="32">
        <f t="shared" ref="E5:G5" si="0">+E7+E18+E24+E29+E32</f>
        <v>0</v>
      </c>
      <c r="F5" s="32">
        <f t="shared" si="0"/>
        <v>127.81482436764064</v>
      </c>
      <c r="G5" s="32">
        <f t="shared" si="0"/>
        <v>1.518234159535639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18989.844434520903</v>
      </c>
      <c r="M5" s="31" t="s">
        <v>834</v>
      </c>
      <c r="N5" s="110">
        <f>$K$7</f>
        <v>6675.4824258633307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9614.7888367338346</v>
      </c>
      <c r="M6" s="31" t="s">
        <v>72</v>
      </c>
      <c r="N6" s="110">
        <f>$K$18</f>
        <v>9253.570428810166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6348.1563370271742</v>
      </c>
      <c r="E7" s="32">
        <f t="shared" si="4"/>
        <v>0</v>
      </c>
      <c r="F7" s="32">
        <f t="shared" si="4"/>
        <v>11.332113055888726</v>
      </c>
      <c r="G7" s="32">
        <f t="shared" si="4"/>
        <v>0.14772906858704127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6675.4824258633307</v>
      </c>
      <c r="M7" s="31" t="s">
        <v>722</v>
      </c>
      <c r="N7" s="86">
        <f>$K$24</f>
        <v>3060.791579847406</v>
      </c>
    </row>
    <row r="8" spans="1:14" x14ac:dyDescent="0.25">
      <c r="A8" s="6">
        <v>1</v>
      </c>
      <c r="B8" s="13" t="s">
        <v>840</v>
      </c>
      <c r="C8" s="13" t="s">
        <v>841</v>
      </c>
      <c r="D8" s="115">
        <f>'CO2'!AE55</f>
        <v>1902.5376302491807</v>
      </c>
      <c r="E8" s="116"/>
      <c r="F8" s="114">
        <f>'CH4'!AE55</f>
        <v>5.4618995632868659</v>
      </c>
      <c r="G8" s="114">
        <f>N2O!AE55</f>
        <v>7.3832703884491202E-2</v>
      </c>
      <c r="H8" s="116"/>
      <c r="I8" s="116"/>
      <c r="J8" s="116"/>
      <c r="K8" s="114">
        <f>D8+E8+F8*PCG!$C$5+G8*PCG!$C$6+H8+I8+J8</f>
        <v>2061.087265088931</v>
      </c>
      <c r="M8" s="31" t="s">
        <v>847</v>
      </c>
      <c r="N8" s="110">
        <f>$K$35</f>
        <v>9328.7242163256778</v>
      </c>
    </row>
    <row r="9" spans="1:14" x14ac:dyDescent="0.25">
      <c r="A9" s="6">
        <v>1</v>
      </c>
      <c r="B9" s="13" t="s">
        <v>842</v>
      </c>
      <c r="C9" s="13" t="s">
        <v>843</v>
      </c>
      <c r="D9" s="115">
        <f>'CO2'!AE54</f>
        <v>1502.6779018793927</v>
      </c>
      <c r="E9" s="116"/>
      <c r="F9" s="114">
        <f>'CH4'!AE54</f>
        <v>0.27675542801679942</v>
      </c>
      <c r="G9" s="114">
        <f>N2O!AE54</f>
        <v>1.0195403602587314E-2</v>
      </c>
      <c r="H9" s="116"/>
      <c r="I9" s="116"/>
      <c r="J9" s="116"/>
      <c r="K9" s="114">
        <f>D9+E9+F9*PCG!$C$5+G9*PCG!$C$6+H9+I9+J9</f>
        <v>1512.6350178533837</v>
      </c>
      <c r="M9" s="31" t="s">
        <v>850</v>
      </c>
      <c r="N9" s="110">
        <f>$K$43</f>
        <v>286.06462040815615</v>
      </c>
    </row>
    <row r="10" spans="1:14" x14ac:dyDescent="0.25">
      <c r="A10" s="6">
        <v>1</v>
      </c>
      <c r="B10" s="13" t="s">
        <v>846</v>
      </c>
      <c r="C10" s="13" t="s">
        <v>44</v>
      </c>
      <c r="D10" s="115">
        <f>'CO2'!AE17</f>
        <v>2937.1740264910122</v>
      </c>
      <c r="E10" s="116"/>
      <c r="F10" s="114">
        <f>'CH4'!AE17</f>
        <v>0.44417637946446098</v>
      </c>
      <c r="G10" s="114">
        <f>N2O!AE17</f>
        <v>6.3618843709955089E-2</v>
      </c>
      <c r="H10" s="116"/>
      <c r="I10" s="116"/>
      <c r="J10" s="116"/>
      <c r="K10" s="114">
        <f>D10+E10+F10*PCG!$C$5+G10*PCG!$C$6+H10+I10+J10</f>
        <v>2967.2368514031905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848</v>
      </c>
      <c r="C11" s="13" t="s">
        <v>849</v>
      </c>
      <c r="D11" s="117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852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</row>
    <row r="13" spans="1:14" x14ac:dyDescent="0.25">
      <c r="A13" s="6">
        <v>1</v>
      </c>
      <c r="B13" s="13" t="s">
        <v>854</v>
      </c>
      <c r="C13" s="13" t="s">
        <v>835</v>
      </c>
      <c r="D13" s="121"/>
      <c r="E13" s="122"/>
      <c r="F13" s="122"/>
      <c r="G13" s="122"/>
      <c r="H13" s="122"/>
      <c r="I13" s="122"/>
      <c r="J13" s="122"/>
      <c r="K13" s="122"/>
    </row>
    <row r="14" spans="1:14" x14ac:dyDescent="0.25">
      <c r="A14" s="6">
        <v>1</v>
      </c>
      <c r="B14" s="13" t="s">
        <v>855</v>
      </c>
      <c r="C14" s="13" t="s">
        <v>856</v>
      </c>
      <c r="D14" s="115">
        <f>'CO2'!AE56</f>
        <v>3.6053183089163272</v>
      </c>
      <c r="E14" s="116"/>
      <c r="F14" s="114">
        <f>'CH4'!AE56</f>
        <v>4.8830209179021521E-4</v>
      </c>
      <c r="G14" s="114">
        <f>N2O!AE56</f>
        <v>2.929812550741291E-5</v>
      </c>
      <c r="H14" s="116"/>
      <c r="I14" s="116"/>
      <c r="J14" s="116"/>
      <c r="K14" s="114">
        <f>D14+E14+F14*PCG!$C$5+G14*PCG!$C$6+H14+I14+J14</f>
        <v>3.6262567026122916</v>
      </c>
    </row>
    <row r="15" spans="1:14" x14ac:dyDescent="0.25">
      <c r="A15" s="6">
        <v>1</v>
      </c>
      <c r="B15" s="13" t="s">
        <v>858</v>
      </c>
      <c r="C15" s="13" t="s">
        <v>859</v>
      </c>
      <c r="D15" s="115">
        <f>'CO2'!AE60</f>
        <v>1.8882887058835032</v>
      </c>
      <c r="E15" s="116"/>
      <c r="F15" s="114">
        <f>'CH4'!AE60</f>
        <v>1.3204816125059464E-5</v>
      </c>
      <c r="G15" s="114">
        <f>N2O!AE60</f>
        <v>5.2819264500237858E-5</v>
      </c>
      <c r="H15" s="116"/>
      <c r="I15" s="116"/>
      <c r="J15" s="116"/>
      <c r="K15" s="114">
        <f>D15+E15+F15*PCG!$C$5+G15*PCG!$C$6+H15+I15+J15</f>
        <v>1.9043589671077006</v>
      </c>
    </row>
    <row r="16" spans="1:14" x14ac:dyDescent="0.25">
      <c r="A16" s="6">
        <v>1</v>
      </c>
      <c r="B16" s="13" t="s">
        <v>860</v>
      </c>
      <c r="C16" s="13" t="s">
        <v>861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4">
        <f>'CO2'!AE80</f>
        <v>0.27317139278850633</v>
      </c>
      <c r="E17" s="116"/>
      <c r="F17" s="114">
        <f>'CH4'!AE80</f>
        <v>5.148780178212685</v>
      </c>
      <c r="G17" s="114">
        <f>N2O!AE80</f>
        <v>0</v>
      </c>
      <c r="H17" s="116"/>
      <c r="I17" s="116"/>
      <c r="J17" s="116"/>
      <c r="K17" s="114">
        <f>D17+E17+F17*PCG!$C$5+G17*PCG!$C$6+H17+I17+J17</f>
        <v>128.99267584810562</v>
      </c>
    </row>
    <row r="18" spans="1:11" x14ac:dyDescent="0.25">
      <c r="A18" s="6">
        <v>1</v>
      </c>
      <c r="B18" s="6" t="s">
        <v>865</v>
      </c>
      <c r="C18" s="31" t="s">
        <v>72</v>
      </c>
      <c r="D18" s="32">
        <f>+SUM(D19:D23)</f>
        <v>8993.2825766702699</v>
      </c>
      <c r="E18" s="32">
        <f t="shared" ref="E18:K18" si="6">+SUM(E19:E23)</f>
        <v>0</v>
      </c>
      <c r="F18" s="32">
        <f t="shared" si="6"/>
        <v>2.1066054092321256</v>
      </c>
      <c r="G18" s="32">
        <f t="shared" si="6"/>
        <v>0.69672052654057781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9253.570428810166</v>
      </c>
    </row>
    <row r="19" spans="1:11" x14ac:dyDescent="0.25">
      <c r="A19" s="6">
        <v>1</v>
      </c>
      <c r="B19" s="13" t="s">
        <v>866</v>
      </c>
      <c r="C19" s="13" t="s">
        <v>837</v>
      </c>
      <c r="D19" s="114">
        <f>'CO2'!AE35</f>
        <v>7750.9527545247201</v>
      </c>
      <c r="E19" s="116"/>
      <c r="F19" s="114">
        <f>'CH4'!AE35</f>
        <v>1.6191461581720239</v>
      </c>
      <c r="G19" s="114">
        <f>N2O!AE35</f>
        <v>0.6285660294127825</v>
      </c>
      <c r="H19" s="116"/>
      <c r="I19" s="116"/>
      <c r="J19" s="116"/>
      <c r="K19" s="114">
        <f>D19+E19+F19*PCG!$C$5+G19*PCG!$C$6+H19+I19+J19</f>
        <v>7978.7440852440295</v>
      </c>
    </row>
    <row r="20" spans="1:11" x14ac:dyDescent="0.25">
      <c r="A20" s="6">
        <v>1</v>
      </c>
      <c r="B20" s="13" t="s">
        <v>867</v>
      </c>
      <c r="C20" s="13" t="s">
        <v>868</v>
      </c>
      <c r="D20" s="114">
        <f>'CO2'!AE46</f>
        <v>10.070792534683729</v>
      </c>
      <c r="E20" s="116"/>
      <c r="F20" s="114">
        <f>'CH4'!AE46</f>
        <v>5.6507234857335682E-4</v>
      </c>
      <c r="G20" s="114">
        <f>N2O!AE46</f>
        <v>3.8865372766249298E-3</v>
      </c>
      <c r="H20" s="116"/>
      <c r="I20" s="116"/>
      <c r="J20" s="116"/>
      <c r="K20" s="114">
        <f>D20+E20+F20*PCG!$C$5+G20*PCG!$C$6+H20+I20+J20</f>
        <v>11.243107451832293</v>
      </c>
    </row>
    <row r="21" spans="1:11" x14ac:dyDescent="0.25">
      <c r="A21" s="6">
        <v>1</v>
      </c>
      <c r="B21" s="13" t="s">
        <v>870</v>
      </c>
      <c r="C21" s="13" t="s">
        <v>857</v>
      </c>
      <c r="D21" s="114">
        <f>'CO2'!AE47</f>
        <v>0</v>
      </c>
      <c r="E21" s="116"/>
      <c r="F21" s="114">
        <f>'CH4'!AE47</f>
        <v>0</v>
      </c>
      <c r="G21" s="114">
        <f>N2O!AE47</f>
        <v>0</v>
      </c>
      <c r="H21" s="116"/>
      <c r="I21" s="116"/>
      <c r="J21" s="116"/>
      <c r="K21" s="114">
        <f>D21+E21+F21*PCG!$C$5+G21*PCG!$C$6+H21+I21+J21</f>
        <v>0</v>
      </c>
    </row>
    <row r="22" spans="1:11" x14ac:dyDescent="0.25">
      <c r="A22" s="6">
        <v>1</v>
      </c>
      <c r="B22" s="13" t="s">
        <v>871</v>
      </c>
      <c r="C22" s="13" t="s">
        <v>872</v>
      </c>
      <c r="D22" s="114">
        <f>'CO2'!AE34</f>
        <v>861.58178478039872</v>
      </c>
      <c r="E22" s="116"/>
      <c r="F22" s="114">
        <f>'CH4'!AE34</f>
        <v>6.0250903213092113E-3</v>
      </c>
      <c r="G22" s="114">
        <f>N2O!AE34</f>
        <v>2.4100361285236845E-2</v>
      </c>
      <c r="H22" s="116"/>
      <c r="I22" s="116"/>
      <c r="J22" s="116"/>
      <c r="K22" s="114">
        <f>D22+E22+F22*PCG!$C$5+G22*PCG!$C$6+H22+I22+J22</f>
        <v>868.91431970143208</v>
      </c>
    </row>
    <row r="23" spans="1:11" x14ac:dyDescent="0.25">
      <c r="A23" s="6">
        <v>1</v>
      </c>
      <c r="B23" s="13" t="s">
        <v>874</v>
      </c>
      <c r="C23" s="13" t="s">
        <v>875</v>
      </c>
      <c r="D23" s="114">
        <f>'CO2'!AE52</f>
        <v>370.67724483046658</v>
      </c>
      <c r="E23" s="116"/>
      <c r="F23" s="114">
        <f>'CH4'!AE52</f>
        <v>0.48086908839021925</v>
      </c>
      <c r="G23" s="114">
        <f>N2O!AE52</f>
        <v>4.0167598565933584E-2</v>
      </c>
      <c r="H23" s="116"/>
      <c r="I23" s="116"/>
      <c r="J23" s="116"/>
      <c r="K23" s="114">
        <f>D23+E23+F23*PCG!$C$5+G23*PCG!$C$6+H23+I23+J23</f>
        <v>394.66891641287026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0.60113209082155694</v>
      </c>
      <c r="E24" s="32">
        <f t="shared" ref="E24:J24" si="7">SUM(E25:E28)</f>
        <v>0</v>
      </c>
      <c r="F24" s="32">
        <f t="shared" si="7"/>
        <v>114.37610590251978</v>
      </c>
      <c r="G24" s="32">
        <f t="shared" si="7"/>
        <v>0.67378456440802004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3060.791579847406</v>
      </c>
    </row>
    <row r="25" spans="1:11" x14ac:dyDescent="0.25">
      <c r="A25" s="6">
        <v>1</v>
      </c>
      <c r="B25" s="13" t="s">
        <v>877</v>
      </c>
      <c r="C25" s="13" t="s">
        <v>724</v>
      </c>
      <c r="D25" s="116"/>
      <c r="E25" s="116"/>
      <c r="F25" s="114">
        <f>'CH4'!AE426</f>
        <v>78.63617032062858</v>
      </c>
      <c r="G25" s="114">
        <f>N2O!AE426</f>
        <v>0</v>
      </c>
      <c r="H25" s="116"/>
      <c r="I25" s="116"/>
      <c r="J25" s="116"/>
      <c r="K25" s="114">
        <f>D25+E25+F25*PCG!$C$5+G25*PCG!$C$6+H25+I25+J25</f>
        <v>1965.9042580157145</v>
      </c>
    </row>
    <row r="26" spans="1:11" x14ac:dyDescent="0.25">
      <c r="A26" s="6">
        <v>1</v>
      </c>
      <c r="B26" s="13" t="s">
        <v>878</v>
      </c>
      <c r="C26" s="13" t="s">
        <v>879</v>
      </c>
      <c r="D26" s="116"/>
      <c r="E26" s="116"/>
      <c r="F26" s="114">
        <f>'CH4'!AE430</f>
        <v>0.66945559999999982</v>
      </c>
      <c r="G26" s="114">
        <f>N2O!AE430</f>
        <v>5.020916999999999E-2</v>
      </c>
      <c r="H26" s="116"/>
      <c r="I26" s="116"/>
      <c r="J26" s="116"/>
      <c r="K26" s="114">
        <f>D26+E26+F26*PCG!$C$5+G26*PCG!$C$6+H26+I26+J26</f>
        <v>31.698722659999994</v>
      </c>
    </row>
    <row r="27" spans="1:11" x14ac:dyDescent="0.25">
      <c r="A27" s="6">
        <v>1</v>
      </c>
      <c r="B27" s="13" t="s">
        <v>880</v>
      </c>
      <c r="C27" s="13" t="s">
        <v>881</v>
      </c>
      <c r="D27" s="114">
        <f>'CO2'!AE431</f>
        <v>0.60113209082155694</v>
      </c>
      <c r="E27" s="116"/>
      <c r="F27" s="114">
        <f>'CH4'!AE431</f>
        <v>9.6892902889609452E-3</v>
      </c>
      <c r="G27" s="114">
        <f>N2O!AE431</f>
        <v>2.5906046813474481E-4</v>
      </c>
      <c r="H27" s="116"/>
      <c r="I27" s="116"/>
      <c r="J27" s="116"/>
      <c r="K27" s="114">
        <f>D27+E27+F27*PCG!$C$5+G27*PCG!$C$6+H27+I27+J27</f>
        <v>0.92056436754973459</v>
      </c>
    </row>
    <row r="28" spans="1:11" x14ac:dyDescent="0.25">
      <c r="A28" s="6">
        <v>1</v>
      </c>
      <c r="B28" s="13" t="s">
        <v>882</v>
      </c>
      <c r="C28" s="13" t="s">
        <v>873</v>
      </c>
      <c r="D28" s="116"/>
      <c r="E28" s="116"/>
      <c r="F28" s="114">
        <f>'CH4'!AE434</f>
        <v>35.060790691602236</v>
      </c>
      <c r="G28" s="114">
        <f>N2O!AE434</f>
        <v>0.62331633393988528</v>
      </c>
      <c r="H28" s="116"/>
      <c r="I28" s="116"/>
      <c r="J28" s="116"/>
      <c r="K28" s="114">
        <f>D28+E28+F28*PCG!$C$5+G28*PCG!$C$6+H28+I28+J28</f>
        <v>1062.2680348041417</v>
      </c>
    </row>
    <row r="29" spans="1:11" x14ac:dyDescent="0.25">
      <c r="A29" s="6">
        <v>1</v>
      </c>
      <c r="B29" s="6" t="s">
        <v>884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885</v>
      </c>
      <c r="C30" s="13" t="s">
        <v>869</v>
      </c>
      <c r="D30" s="122"/>
      <c r="E30" s="122"/>
      <c r="F30" s="122"/>
      <c r="G30" s="122"/>
      <c r="H30" s="122"/>
      <c r="I30" s="122"/>
      <c r="J30" s="122"/>
      <c r="K30" s="122"/>
    </row>
    <row r="31" spans="1:11" x14ac:dyDescent="0.25">
      <c r="A31" s="6">
        <v>1</v>
      </c>
      <c r="B31" s="13" t="s">
        <v>887</v>
      </c>
      <c r="C31" s="13" t="s">
        <v>853</v>
      </c>
      <c r="D31" s="122"/>
      <c r="E31" s="122"/>
      <c r="F31" s="122"/>
      <c r="G31" s="122"/>
      <c r="H31" s="122"/>
      <c r="I31" s="122"/>
      <c r="J31" s="122"/>
      <c r="K31" s="122"/>
    </row>
    <row r="32" spans="1:11" x14ac:dyDescent="0.25">
      <c r="A32" s="6">
        <v>1</v>
      </c>
      <c r="B32" s="6" t="s">
        <v>889</v>
      </c>
      <c r="C32" s="31" t="s">
        <v>844</v>
      </c>
      <c r="D32" s="123"/>
      <c r="E32" s="123"/>
      <c r="F32" s="123"/>
      <c r="G32" s="123"/>
      <c r="H32" s="123"/>
      <c r="I32" s="123"/>
      <c r="J32" s="123"/>
      <c r="K32" s="123"/>
    </row>
    <row r="33" spans="1:11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</row>
    <row r="34" spans="1:11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</row>
    <row r="35" spans="1:11" x14ac:dyDescent="0.25">
      <c r="A35" s="6">
        <v>2</v>
      </c>
      <c r="B35" s="6" t="s">
        <v>838</v>
      </c>
      <c r="C35" s="31" t="s">
        <v>847</v>
      </c>
      <c r="D35" s="32"/>
      <c r="E35" s="32"/>
      <c r="F35" s="32"/>
      <c r="G35" s="32"/>
      <c r="H35" s="32"/>
      <c r="I35" s="32"/>
      <c r="J35" s="32"/>
      <c r="K35" s="32">
        <f>SUM(K36:K39)+K42</f>
        <v>9328.7242163256778</v>
      </c>
    </row>
    <row r="36" spans="1:11" x14ac:dyDescent="0.25">
      <c r="A36" s="6">
        <v>2</v>
      </c>
      <c r="B36" s="13" t="s">
        <v>840</v>
      </c>
      <c r="C36" s="13" t="s">
        <v>845</v>
      </c>
      <c r="D36" s="116"/>
      <c r="E36" s="116"/>
      <c r="F36" s="116"/>
      <c r="G36" s="116"/>
      <c r="H36" s="116"/>
      <c r="I36" s="116"/>
      <c r="J36" s="116"/>
      <c r="K36" s="114">
        <v>2534.9788230317663</v>
      </c>
    </row>
    <row r="37" spans="1:11" x14ac:dyDescent="0.25">
      <c r="A37" s="6">
        <v>2</v>
      </c>
      <c r="B37" s="13" t="s">
        <v>842</v>
      </c>
      <c r="C37" s="13" t="s">
        <v>851</v>
      </c>
      <c r="D37" s="116"/>
      <c r="E37" s="116"/>
      <c r="F37" s="116"/>
      <c r="G37" s="116"/>
      <c r="H37" s="116"/>
      <c r="I37" s="116"/>
      <c r="J37" s="116"/>
      <c r="K37" s="114">
        <v>2861.8498615406584</v>
      </c>
    </row>
    <row r="38" spans="1:11" x14ac:dyDescent="0.25">
      <c r="A38" s="6">
        <v>2</v>
      </c>
      <c r="B38" s="13" t="s">
        <v>846</v>
      </c>
      <c r="C38" s="13" t="s">
        <v>839</v>
      </c>
      <c r="D38" s="116"/>
      <c r="E38" s="116"/>
      <c r="F38" s="116"/>
      <c r="G38" s="116"/>
      <c r="H38" s="116"/>
      <c r="I38" s="116"/>
      <c r="J38" s="116"/>
      <c r="K38" s="114">
        <v>3896.5118198551081</v>
      </c>
    </row>
    <row r="39" spans="1:11" x14ac:dyDescent="0.25">
      <c r="A39" s="6">
        <v>2</v>
      </c>
      <c r="B39" s="13" t="s">
        <v>848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35.383711898145094</v>
      </c>
    </row>
    <row r="40" spans="1:11" x14ac:dyDescent="0.25">
      <c r="A40" s="6">
        <v>2</v>
      </c>
      <c r="B40" s="13" t="s">
        <v>852</v>
      </c>
      <c r="C40" s="13" t="s">
        <v>893</v>
      </c>
      <c r="D40" s="116"/>
      <c r="E40" s="116"/>
      <c r="F40" s="116"/>
      <c r="G40" s="116"/>
      <c r="H40" s="116"/>
      <c r="I40" s="116"/>
      <c r="J40" s="116"/>
      <c r="K40" s="114">
        <v>29.240852491998801</v>
      </c>
    </row>
    <row r="41" spans="1:11" x14ac:dyDescent="0.25">
      <c r="A41" s="6">
        <v>2</v>
      </c>
      <c r="B41" s="13" t="s">
        <v>854</v>
      </c>
      <c r="C41" s="13" t="s">
        <v>864</v>
      </c>
      <c r="D41" s="116"/>
      <c r="E41" s="116"/>
      <c r="F41" s="116"/>
      <c r="G41" s="116"/>
      <c r="H41" s="116"/>
      <c r="I41" s="116"/>
      <c r="J41" s="116"/>
      <c r="K41" s="114">
        <v>6.1428594061462922</v>
      </c>
    </row>
    <row r="42" spans="1:11" x14ac:dyDescent="0.25">
      <c r="A42" s="6">
        <v>2</v>
      </c>
      <c r="B42" s="13" t="s">
        <v>855</v>
      </c>
      <c r="C42" s="13" t="s">
        <v>892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11" x14ac:dyDescent="0.25">
      <c r="A43" s="6">
        <v>2</v>
      </c>
      <c r="B43" s="6" t="s">
        <v>865</v>
      </c>
      <c r="C43" s="31" t="s">
        <v>850</v>
      </c>
      <c r="D43" s="32"/>
      <c r="E43" s="32"/>
      <c r="F43" s="32"/>
      <c r="G43" s="32"/>
      <c r="H43" s="32"/>
      <c r="I43" s="32"/>
      <c r="J43" s="32"/>
      <c r="K43" s="32">
        <f>SUM(K44:K48)</f>
        <v>286.06462040815615</v>
      </c>
    </row>
    <row r="44" spans="1:11" x14ac:dyDescent="0.25">
      <c r="A44" s="6">
        <v>2</v>
      </c>
      <c r="B44" s="13" t="s">
        <v>866</v>
      </c>
      <c r="C44" s="13" t="s">
        <v>886</v>
      </c>
      <c r="D44" s="116"/>
      <c r="E44" s="116"/>
      <c r="F44" s="116"/>
      <c r="G44" s="116"/>
      <c r="H44" s="116"/>
      <c r="I44" s="116"/>
      <c r="J44" s="116"/>
      <c r="K44" s="114">
        <v>66.331086757500103</v>
      </c>
    </row>
    <row r="45" spans="1:11" x14ac:dyDescent="0.25">
      <c r="A45" s="6">
        <v>2</v>
      </c>
      <c r="B45" s="13" t="s">
        <v>867</v>
      </c>
      <c r="C45" s="13" t="s">
        <v>883</v>
      </c>
      <c r="D45" s="116"/>
      <c r="E45" s="116"/>
      <c r="F45" s="116"/>
      <c r="G45" s="116"/>
      <c r="H45" s="116"/>
      <c r="I45" s="116"/>
      <c r="J45" s="116"/>
      <c r="K45" s="114">
        <v>219.73353365065603</v>
      </c>
    </row>
    <row r="46" spans="1:11" x14ac:dyDescent="0.25">
      <c r="A46" s="6">
        <v>2</v>
      </c>
      <c r="B46" s="13" t="s">
        <v>870</v>
      </c>
      <c r="C46" s="13" t="s">
        <v>888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871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874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topLeftCell="A4" zoomScale="70" zoomScaleNormal="70" workbookViewId="0">
      <selection activeCell="B33" sqref="B33:C34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Metropolitana</v>
      </c>
      <c r="C1">
        <f>'GPC alcances 2018'!C1</f>
        <v>7</v>
      </c>
    </row>
    <row r="2" spans="1:32" x14ac:dyDescent="0.25">
      <c r="C2" s="105" t="s">
        <v>821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 t="s">
        <v>828</v>
      </c>
      <c r="F4" s="103" t="s">
        <v>828</v>
      </c>
      <c r="G4" s="103" t="s">
        <v>828</v>
      </c>
      <c r="H4" s="103" t="s">
        <v>828</v>
      </c>
      <c r="I4" s="103" t="s">
        <v>828</v>
      </c>
      <c r="J4" s="103" t="s">
        <v>828</v>
      </c>
      <c r="K4" s="103" t="s">
        <v>828</v>
      </c>
      <c r="L4" s="103" t="s">
        <v>828</v>
      </c>
      <c r="M4" s="103" t="s">
        <v>828</v>
      </c>
      <c r="N4" s="103" t="s">
        <v>828</v>
      </c>
      <c r="O4" s="103" t="s">
        <v>828</v>
      </c>
      <c r="P4" s="103" t="s">
        <v>828</v>
      </c>
      <c r="Q4" s="103" t="s">
        <v>828</v>
      </c>
      <c r="R4" s="103" t="s">
        <v>828</v>
      </c>
      <c r="S4" s="103" t="s">
        <v>828</v>
      </c>
      <c r="T4" s="103" t="s">
        <v>828</v>
      </c>
      <c r="U4" s="103" t="s">
        <v>828</v>
      </c>
      <c r="V4" s="103" t="s">
        <v>828</v>
      </c>
      <c r="W4" s="103" t="s">
        <v>828</v>
      </c>
      <c r="X4" s="103" t="s">
        <v>828</v>
      </c>
      <c r="Y4" s="103" t="s">
        <v>828</v>
      </c>
      <c r="Z4" s="103" t="s">
        <v>828</v>
      </c>
      <c r="AA4" s="103" t="s">
        <v>828</v>
      </c>
      <c r="AB4" s="103" t="s">
        <v>828</v>
      </c>
      <c r="AC4" s="103" t="s">
        <v>828</v>
      </c>
      <c r="AD4" s="103" t="s">
        <v>828</v>
      </c>
      <c r="AE4" s="103" t="s">
        <v>828</v>
      </c>
      <c r="AF4" s="103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6814.0515453920298</v>
      </c>
      <c r="E5" s="32">
        <f t="shared" si="0"/>
        <v>6974.7301825031063</v>
      </c>
      <c r="F5" s="32">
        <f t="shared" si="0"/>
        <v>8018.7182462738401</v>
      </c>
      <c r="G5" s="32">
        <f t="shared" si="0"/>
        <v>8783.9712164806315</v>
      </c>
      <c r="H5" s="32">
        <f t="shared" si="0"/>
        <v>9265.4573523706931</v>
      </c>
      <c r="I5" s="32">
        <f t="shared" si="0"/>
        <v>10285.771313893909</v>
      </c>
      <c r="J5" s="32">
        <f t="shared" si="0"/>
        <v>10672.68260997301</v>
      </c>
      <c r="K5" s="32">
        <f t="shared" si="0"/>
        <v>12848.336733321192</v>
      </c>
      <c r="L5" s="32">
        <f t="shared" si="0"/>
        <v>11760.785874632465</v>
      </c>
      <c r="M5" s="32">
        <f t="shared" si="0"/>
        <v>11830.762948149291</v>
      </c>
      <c r="N5" s="32">
        <f t="shared" si="0"/>
        <v>11975.939734610927</v>
      </c>
      <c r="O5" s="32">
        <f t="shared" si="0"/>
        <v>12631.179689601233</v>
      </c>
      <c r="P5" s="32">
        <f t="shared" si="0"/>
        <v>12370.094358664688</v>
      </c>
      <c r="Q5" s="32">
        <f t="shared" si="0"/>
        <v>12416.20858245636</v>
      </c>
      <c r="R5" s="32">
        <f t="shared" si="0"/>
        <v>12851.103436709745</v>
      </c>
      <c r="S5" s="32">
        <f t="shared" si="0"/>
        <v>13063.664330849073</v>
      </c>
      <c r="T5" s="32">
        <f t="shared" si="0"/>
        <v>13264.470682604569</v>
      </c>
      <c r="U5" s="32">
        <f t="shared" si="0"/>
        <v>14284.502285424292</v>
      </c>
      <c r="V5" s="32">
        <f t="shared" si="0"/>
        <v>14165.720201649216</v>
      </c>
      <c r="W5" s="32">
        <f t="shared" si="0"/>
        <v>13536.781177146418</v>
      </c>
      <c r="X5" s="32">
        <f t="shared" si="0"/>
        <v>13774.450603302912</v>
      </c>
      <c r="Y5" s="32">
        <f t="shared" si="0"/>
        <v>14425.218026683686</v>
      </c>
      <c r="Z5" s="32">
        <f t="shared" si="0"/>
        <v>15436.708218667847</v>
      </c>
      <c r="AA5" s="32">
        <f t="shared" si="0"/>
        <v>15916.303050445764</v>
      </c>
      <c r="AB5" s="32">
        <f t="shared" si="0"/>
        <v>15791.061481362696</v>
      </c>
      <c r="AC5" s="32">
        <f t="shared" si="0"/>
        <v>16959.955729394129</v>
      </c>
      <c r="AD5" s="32">
        <f t="shared" si="0"/>
        <v>17864.755259410216</v>
      </c>
      <c r="AE5" s="32">
        <f>+AE7+AE18+AE24+AE29+AE32</f>
        <v>18722.294744508581</v>
      </c>
      <c r="AF5" s="32">
        <f>+AF7+AF18+AF24+AF29+AF32</f>
        <v>18989.844434520903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1138.5668774848787</v>
      </c>
      <c r="E6" s="32">
        <f t="shared" si="1"/>
        <v>698.94576378438762</v>
      </c>
      <c r="F6" s="32">
        <f t="shared" si="1"/>
        <v>445.85155241917528</v>
      </c>
      <c r="G6" s="32">
        <f t="shared" si="1"/>
        <v>499.12606531914525</v>
      </c>
      <c r="H6" s="32">
        <f t="shared" si="1"/>
        <v>798.68901969288265</v>
      </c>
      <c r="I6" s="32">
        <f t="shared" si="1"/>
        <v>1040.4872263372351</v>
      </c>
      <c r="J6" s="32">
        <f t="shared" si="1"/>
        <v>1709.3175439852109</v>
      </c>
      <c r="K6" s="32">
        <f t="shared" si="1"/>
        <v>2433.9576576532545</v>
      </c>
      <c r="L6" s="32">
        <f t="shared" si="1"/>
        <v>2880.0379965322736</v>
      </c>
      <c r="M6" s="32">
        <f t="shared" si="1"/>
        <v>3903.7509538944928</v>
      </c>
      <c r="N6" s="32">
        <f t="shared" si="1"/>
        <v>2732.8416415581655</v>
      </c>
      <c r="O6" s="32">
        <f t="shared" si="1"/>
        <v>2246.0999190015182</v>
      </c>
      <c r="P6" s="32">
        <f t="shared" si="1"/>
        <v>2263.2520751330949</v>
      </c>
      <c r="Q6" s="32">
        <f t="shared" si="1"/>
        <v>2907.2242987230247</v>
      </c>
      <c r="R6" s="32">
        <f t="shared" si="1"/>
        <v>3823.9047215026285</v>
      </c>
      <c r="S6" s="32">
        <f t="shared" si="1"/>
        <v>2933.0018218788846</v>
      </c>
      <c r="T6" s="32">
        <f t="shared" si="1"/>
        <v>3289.4264744542465</v>
      </c>
      <c r="U6" s="32">
        <f t="shared" si="1"/>
        <v>5476.8880581357453</v>
      </c>
      <c r="V6" s="32">
        <f t="shared" si="1"/>
        <v>5091.7278865026801</v>
      </c>
      <c r="W6" s="32">
        <f t="shared" si="1"/>
        <v>4633.9622844204141</v>
      </c>
      <c r="X6" s="32">
        <f t="shared" si="1"/>
        <v>5859.0066117424585</v>
      </c>
      <c r="Y6" s="32">
        <f t="shared" si="1"/>
        <v>6682.2934320005388</v>
      </c>
      <c r="Z6" s="32">
        <f t="shared" si="1"/>
        <v>7100.8406299381859</v>
      </c>
      <c r="AA6" s="32">
        <f t="shared" si="1"/>
        <v>8419.6047409336607</v>
      </c>
      <c r="AB6" s="32">
        <f t="shared" si="1"/>
        <v>7483.9592915144985</v>
      </c>
      <c r="AC6" s="32">
        <f t="shared" si="1"/>
        <v>7423.2619927377782</v>
      </c>
      <c r="AD6" s="32">
        <f t="shared" si="1"/>
        <v>8334.1398297256983</v>
      </c>
      <c r="AE6" s="32">
        <f>AE35+AE43</f>
        <v>7115.9916863793696</v>
      </c>
      <c r="AF6" s="32">
        <f>AF35+AF43</f>
        <v>9614.7888367338346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3339.7420613363947</v>
      </c>
      <c r="E7" s="32">
        <f t="shared" si="2"/>
        <v>3450.8265046333222</v>
      </c>
      <c r="F7" s="32">
        <f t="shared" si="2"/>
        <v>4098.9644717774199</v>
      </c>
      <c r="G7" s="32">
        <f t="shared" si="2"/>
        <v>4419.452315914793</v>
      </c>
      <c r="H7" s="32">
        <f t="shared" si="2"/>
        <v>4428.8264657071022</v>
      </c>
      <c r="I7" s="32">
        <f t="shared" si="2"/>
        <v>4944.2506024356717</v>
      </c>
      <c r="J7" s="32">
        <f t="shared" si="2"/>
        <v>4876.2048574399232</v>
      </c>
      <c r="K7" s="32">
        <f t="shared" si="2"/>
        <v>6606.0845709521709</v>
      </c>
      <c r="L7" s="32">
        <f t="shared" si="2"/>
        <v>5166.2534008287621</v>
      </c>
      <c r="M7" s="32">
        <f t="shared" si="2"/>
        <v>4956.8411176540694</v>
      </c>
      <c r="N7" s="32">
        <f t="shared" si="2"/>
        <v>4920.5323531631166</v>
      </c>
      <c r="O7" s="32">
        <f t="shared" si="2"/>
        <v>5387.0842739702539</v>
      </c>
      <c r="P7" s="32">
        <f t="shared" si="2"/>
        <v>4833.0671935332357</v>
      </c>
      <c r="Q7" s="32">
        <f t="shared" si="2"/>
        <v>4888.1069467520292</v>
      </c>
      <c r="R7" s="32">
        <f t="shared" si="2"/>
        <v>5070.9285540791152</v>
      </c>
      <c r="S7" s="32">
        <f t="shared" si="2"/>
        <v>4674.5382459755083</v>
      </c>
      <c r="T7" s="32">
        <f t="shared" si="2"/>
        <v>4894.6615265271848</v>
      </c>
      <c r="U7" s="32">
        <f t="shared" si="2"/>
        <v>5655.6770023496601</v>
      </c>
      <c r="V7" s="32">
        <f t="shared" si="2"/>
        <v>5560.3330967473121</v>
      </c>
      <c r="W7" s="32">
        <f t="shared" si="2"/>
        <v>5171.4640136991866</v>
      </c>
      <c r="X7" s="32">
        <f t="shared" si="2"/>
        <v>5060.443191732913</v>
      </c>
      <c r="Y7" s="32">
        <f t="shared" si="2"/>
        <v>5473.1524171941983</v>
      </c>
      <c r="Z7" s="32">
        <f t="shared" si="2"/>
        <v>6151.3624568085761</v>
      </c>
      <c r="AA7" s="32">
        <f t="shared" si="2"/>
        <v>5976.3853828468036</v>
      </c>
      <c r="AB7" s="32">
        <f t="shared" si="2"/>
        <v>6054.7019130921235</v>
      </c>
      <c r="AC7" s="32">
        <f t="shared" si="2"/>
        <v>6083.4559404407491</v>
      </c>
      <c r="AD7" s="32">
        <f t="shared" si="2"/>
        <v>6582.569097402763</v>
      </c>
      <c r="AE7" s="32">
        <f t="shared" si="2"/>
        <v>6990.7955384268771</v>
      </c>
      <c r="AF7" s="32">
        <f t="shared" si="2"/>
        <v>6675.4824258633307</v>
      </c>
    </row>
    <row r="8" spans="1:32" x14ac:dyDescent="0.25">
      <c r="A8" s="6">
        <v>1</v>
      </c>
      <c r="B8" s="13" t="s">
        <v>840</v>
      </c>
      <c r="C8" s="13" t="s">
        <v>841</v>
      </c>
      <c r="D8" s="115">
        <f>CO2eq!C55</f>
        <v>1369.9535512501272</v>
      </c>
      <c r="E8" s="115">
        <f>CO2eq!D55</f>
        <v>1440.9607896002976</v>
      </c>
      <c r="F8" s="115">
        <f>CO2eq!E55</f>
        <v>1672.478659350417</v>
      </c>
      <c r="G8" s="115">
        <f>CO2eq!F55</f>
        <v>1871.3762307309553</v>
      </c>
      <c r="H8" s="115">
        <f>CO2eq!G55</f>
        <v>1828.4786933514645</v>
      </c>
      <c r="I8" s="115">
        <f>CO2eq!H55</f>
        <v>1866.3460565599428</v>
      </c>
      <c r="J8" s="115">
        <f>CO2eq!I55</f>
        <v>1761.872613596576</v>
      </c>
      <c r="K8" s="115">
        <f>CO2eq!J55</f>
        <v>1810.3370767417339</v>
      </c>
      <c r="L8" s="115">
        <f>CO2eq!K55</f>
        <v>1702.1427749000875</v>
      </c>
      <c r="M8" s="115">
        <f>CO2eq!L55</f>
        <v>1836.4180499633412</v>
      </c>
      <c r="N8" s="115">
        <f>CO2eq!M55</f>
        <v>1891.8133357167696</v>
      </c>
      <c r="O8" s="115">
        <f>CO2eq!N55</f>
        <v>1957.1292670079292</v>
      </c>
      <c r="P8" s="115">
        <f>CO2eq!O55</f>
        <v>1849.2409124314615</v>
      </c>
      <c r="Q8" s="115">
        <f>CO2eq!P55</f>
        <v>1649.0130741680027</v>
      </c>
      <c r="R8" s="115">
        <f>CO2eq!Q55</f>
        <v>1762.9539365510468</v>
      </c>
      <c r="S8" s="115">
        <f>CO2eq!R55</f>
        <v>1718.1822457015473</v>
      </c>
      <c r="T8" s="115">
        <f>CO2eq!S55</f>
        <v>1740.698838045834</v>
      </c>
      <c r="U8" s="115">
        <f>CO2eq!T55</f>
        <v>1870.5053723292976</v>
      </c>
      <c r="V8" s="115">
        <f>CO2eq!U55</f>
        <v>1762.619481354712</v>
      </c>
      <c r="W8" s="115">
        <f>CO2eq!V55</f>
        <v>1864.4681457416959</v>
      </c>
      <c r="X8" s="115">
        <f>CO2eq!W55</f>
        <v>1928.0621057683209</v>
      </c>
      <c r="Y8" s="115">
        <f>CO2eq!X55</f>
        <v>1954.6983389841907</v>
      </c>
      <c r="Z8" s="115">
        <f>CO2eq!Y55</f>
        <v>1958.76810674269</v>
      </c>
      <c r="AA8" s="115">
        <f>CO2eq!Z55</f>
        <v>2056.8304871022342</v>
      </c>
      <c r="AB8" s="115">
        <f>CO2eq!AA55</f>
        <v>1880.6978274350686</v>
      </c>
      <c r="AC8" s="115">
        <f>CO2eq!AB55</f>
        <v>1933.6261583675946</v>
      </c>
      <c r="AD8" s="115">
        <f>CO2eq!AC55</f>
        <v>2008.5829412525914</v>
      </c>
      <c r="AE8" s="115">
        <f>CO2eq!AD55</f>
        <v>2148.7870397674169</v>
      </c>
      <c r="AF8" s="115">
        <f>CO2eq!AE55</f>
        <v>2061.087265088931</v>
      </c>
    </row>
    <row r="9" spans="1:32" x14ac:dyDescent="0.25">
      <c r="A9" s="6">
        <v>1</v>
      </c>
      <c r="B9" s="13" t="s">
        <v>842</v>
      </c>
      <c r="C9" s="13" t="s">
        <v>843</v>
      </c>
      <c r="D9" s="115">
        <f>CO2eq!C54</f>
        <v>313.36450850748213</v>
      </c>
      <c r="E9" s="115">
        <f>CO2eq!D54</f>
        <v>337.63852513475052</v>
      </c>
      <c r="F9" s="115">
        <f>CO2eq!E54</f>
        <v>392.13503261743864</v>
      </c>
      <c r="G9" s="115">
        <f>CO2eq!F54</f>
        <v>241.26955295974594</v>
      </c>
      <c r="H9" s="115">
        <f>CO2eq!G54</f>
        <v>424.83885631148451</v>
      </c>
      <c r="I9" s="115">
        <f>CO2eq!H54</f>
        <v>438.7417504474015</v>
      </c>
      <c r="J9" s="115">
        <f>CO2eq!I54</f>
        <v>398.87850215958019</v>
      </c>
      <c r="K9" s="115">
        <f>CO2eq!J54</f>
        <v>572.11267648763408</v>
      </c>
      <c r="L9" s="115">
        <f>CO2eq!K54</f>
        <v>326.84774631801037</v>
      </c>
      <c r="M9" s="115">
        <f>CO2eq!L54</f>
        <v>355.22138173387918</v>
      </c>
      <c r="N9" s="115">
        <f>CO2eq!M54</f>
        <v>374.1835868956951</v>
      </c>
      <c r="O9" s="115">
        <f>CO2eq!N54</f>
        <v>330.88895188043892</v>
      </c>
      <c r="P9" s="115">
        <f>CO2eq!O54</f>
        <v>379.22067951929597</v>
      </c>
      <c r="Q9" s="115">
        <f>CO2eq!P54</f>
        <v>437.95210003387297</v>
      </c>
      <c r="R9" s="115">
        <f>CO2eq!Q54</f>
        <v>533.69256334654563</v>
      </c>
      <c r="S9" s="115">
        <f>CO2eq!R54</f>
        <v>475.03900016210093</v>
      </c>
      <c r="T9" s="115">
        <f>CO2eq!S54</f>
        <v>499.61382394704276</v>
      </c>
      <c r="U9" s="115">
        <f>CO2eq!T54</f>
        <v>579.16591371843083</v>
      </c>
      <c r="V9" s="115">
        <f>CO2eq!U54</f>
        <v>769.20367705050603</v>
      </c>
      <c r="W9" s="115">
        <f>CO2eq!V54</f>
        <v>719.40658070533198</v>
      </c>
      <c r="X9" s="115">
        <f>CO2eq!W54</f>
        <v>961.53666991617729</v>
      </c>
      <c r="Y9" s="115">
        <f>CO2eq!X54</f>
        <v>961.95851307630301</v>
      </c>
      <c r="Z9" s="115">
        <f>CO2eq!Y54</f>
        <v>953.77518404488274</v>
      </c>
      <c r="AA9" s="115">
        <f>CO2eq!Z54</f>
        <v>736.88401985515145</v>
      </c>
      <c r="AB9" s="115">
        <f>CO2eq!AA54</f>
        <v>787.96512524147545</v>
      </c>
      <c r="AC9" s="115">
        <f>CO2eq!AB54</f>
        <v>919.5327975627099</v>
      </c>
      <c r="AD9" s="115">
        <f>CO2eq!AC54</f>
        <v>1336.4828453088824</v>
      </c>
      <c r="AE9" s="115">
        <f>CO2eq!AD54</f>
        <v>1519.0139927165924</v>
      </c>
      <c r="AF9" s="115">
        <f>CO2eq!AE54</f>
        <v>1512.6350178533837</v>
      </c>
    </row>
    <row r="10" spans="1:32" x14ac:dyDescent="0.25">
      <c r="A10" s="6">
        <v>1</v>
      </c>
      <c r="B10" s="13" t="s">
        <v>846</v>
      </c>
      <c r="C10" s="13" t="s">
        <v>44</v>
      </c>
      <c r="D10" s="115">
        <f>CO2eq!C17</f>
        <v>1651.0389726358944</v>
      </c>
      <c r="E10" s="115">
        <f>CO2eq!D17</f>
        <v>1665.5691112284751</v>
      </c>
      <c r="F10" s="115">
        <f>CO2eq!E17</f>
        <v>2027.6360364963966</v>
      </c>
      <c r="G10" s="115">
        <f>CO2eq!F17</f>
        <v>2300.4398075474137</v>
      </c>
      <c r="H10" s="115">
        <f>CO2eq!G17</f>
        <v>2168.7606075799386</v>
      </c>
      <c r="I10" s="115">
        <f>CO2eq!H17</f>
        <v>2633.2022499268228</v>
      </c>
      <c r="J10" s="115">
        <f>CO2eq!I17</f>
        <v>2710.4879490233297</v>
      </c>
      <c r="K10" s="115">
        <f>CO2eq!J17</f>
        <v>4219.1724618745211</v>
      </c>
      <c r="L10" s="115">
        <f>CO2eq!K17</f>
        <v>3133.0637066389045</v>
      </c>
      <c r="M10" s="115">
        <f>CO2eq!L17</f>
        <v>2761.2410691230007</v>
      </c>
      <c r="N10" s="115">
        <f>CO2eq!M17</f>
        <v>2650.7652677410124</v>
      </c>
      <c r="O10" s="115">
        <f>CO2eq!N17</f>
        <v>3095.6547589134234</v>
      </c>
      <c r="P10" s="115">
        <f>CO2eq!O17</f>
        <v>2601.2548036240605</v>
      </c>
      <c r="Q10" s="115">
        <f>CO2eq!P17</f>
        <v>2798.2525471505214</v>
      </c>
      <c r="R10" s="115">
        <f>CO2eq!Q17</f>
        <v>2771.7601557459352</v>
      </c>
      <c r="S10" s="115">
        <f>CO2eq!R17</f>
        <v>2478.5198195929142</v>
      </c>
      <c r="T10" s="115">
        <f>CO2eq!S17</f>
        <v>2651.4330765541185</v>
      </c>
      <c r="U10" s="115">
        <f>CO2eq!T17</f>
        <v>3116.9059390105131</v>
      </c>
      <c r="V10" s="115">
        <f>CO2eq!U17</f>
        <v>2988.3190869928926</v>
      </c>
      <c r="W10" s="115">
        <f>CO2eq!V17</f>
        <v>2529.6376513559089</v>
      </c>
      <c r="X10" s="115">
        <f>CO2eq!W17</f>
        <v>2029.5099838786066</v>
      </c>
      <c r="Y10" s="115">
        <f>CO2eq!X17</f>
        <v>2403.2347460286278</v>
      </c>
      <c r="Z10" s="115">
        <f>CO2eq!Y17</f>
        <v>3052.1656052650587</v>
      </c>
      <c r="AA10" s="115">
        <f>CO2eq!Z17</f>
        <v>2973.2510001037217</v>
      </c>
      <c r="AB10" s="115">
        <f>CO2eq!AA17</f>
        <v>3206.1848260524553</v>
      </c>
      <c r="AC10" s="115">
        <f>CO2eq!AB17</f>
        <v>3043.3299459066466</v>
      </c>
      <c r="AD10" s="115">
        <f>CO2eq!AC17</f>
        <v>3082.5659990902914</v>
      </c>
      <c r="AE10" s="115">
        <f>CO2eq!AD17</f>
        <v>3181.5380055139458</v>
      </c>
      <c r="AF10" s="115">
        <f>CO2eq!AE17</f>
        <v>2967.2368514031905</v>
      </c>
    </row>
    <row r="11" spans="1:32" x14ac:dyDescent="0.25">
      <c r="A11" s="6">
        <v>1</v>
      </c>
      <c r="B11" s="13" t="s">
        <v>848</v>
      </c>
      <c r="C11" s="13" t="s">
        <v>849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0</v>
      </c>
      <c r="U11" s="117">
        <f t="shared" si="3"/>
        <v>0</v>
      </c>
      <c r="V11" s="117">
        <f t="shared" si="3"/>
        <v>0</v>
      </c>
      <c r="W11" s="117">
        <f t="shared" si="3"/>
        <v>0</v>
      </c>
      <c r="X11" s="117">
        <f t="shared" si="3"/>
        <v>0</v>
      </c>
      <c r="Y11" s="117">
        <f t="shared" si="3"/>
        <v>0</v>
      </c>
      <c r="Z11" s="117">
        <f t="shared" si="3"/>
        <v>0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852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854</v>
      </c>
      <c r="C13" s="13" t="s">
        <v>835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</row>
    <row r="14" spans="1:32" x14ac:dyDescent="0.25">
      <c r="A14" s="6">
        <v>1</v>
      </c>
      <c r="B14" s="13" t="s">
        <v>855</v>
      </c>
      <c r="C14" s="13" t="s">
        <v>856</v>
      </c>
      <c r="D14" s="115">
        <f>CO2eq!C56</f>
        <v>5.3850289428911307</v>
      </c>
      <c r="E14" s="115">
        <f>CO2eq!D56</f>
        <v>6.6580786697990275</v>
      </c>
      <c r="F14" s="115">
        <f>CO2eq!E56</f>
        <v>6.7147433131679097</v>
      </c>
      <c r="G14" s="115">
        <f>CO2eq!F56</f>
        <v>6.3667246766777845</v>
      </c>
      <c r="H14" s="115">
        <f>CO2eq!G56</f>
        <v>6.7483084642142952</v>
      </c>
      <c r="I14" s="115">
        <f>CO2eq!H56</f>
        <v>5.9605455015042512</v>
      </c>
      <c r="J14" s="115">
        <f>CO2eq!I56</f>
        <v>4.9657926604381153</v>
      </c>
      <c r="K14" s="115">
        <f>CO2eq!J56</f>
        <v>4.4623558482816357</v>
      </c>
      <c r="L14" s="115">
        <f>CO2eq!K56</f>
        <v>4.1991729717595261</v>
      </c>
      <c r="M14" s="115">
        <f>CO2eq!L56</f>
        <v>3.9606168338482104</v>
      </c>
      <c r="N14" s="115">
        <f>CO2eq!M56</f>
        <v>3.7701628096388156</v>
      </c>
      <c r="O14" s="115">
        <f>CO2eq!N56</f>
        <v>3.4112961684621772</v>
      </c>
      <c r="P14" s="115">
        <f>CO2eq!O56</f>
        <v>3.3507979584175849</v>
      </c>
      <c r="Q14" s="115">
        <f>CO2eq!P56</f>
        <v>2.889225399631929</v>
      </c>
      <c r="R14" s="115">
        <f>CO2eq!Q56</f>
        <v>2.5218984355868925</v>
      </c>
      <c r="S14" s="115">
        <f>CO2eq!R56</f>
        <v>2.7971805189450865</v>
      </c>
      <c r="T14" s="115">
        <f>CO2eq!S56</f>
        <v>2.9157879801897084</v>
      </c>
      <c r="U14" s="115">
        <f>CO2eq!T56</f>
        <v>2.6248161348178067</v>
      </c>
      <c r="V14" s="115">
        <f>CO2eq!U56</f>
        <v>4.0332026836889767</v>
      </c>
      <c r="W14" s="115">
        <f>CO2eq!V56</f>
        <v>4.6610015057822123</v>
      </c>
      <c r="X14" s="115">
        <f>CO2eq!W56</f>
        <v>5.3129445558422708</v>
      </c>
      <c r="Y14" s="115">
        <f>CO2eq!X56</f>
        <v>5.463106388270929</v>
      </c>
      <c r="Z14" s="115">
        <f>CO2eq!Y56</f>
        <v>4.0742660226376382</v>
      </c>
      <c r="AA14" s="115">
        <f>CO2eq!Z56</f>
        <v>4.0425061407592571</v>
      </c>
      <c r="AB14" s="115">
        <f>CO2eq!AA56</f>
        <v>3.7778022811885492</v>
      </c>
      <c r="AC14" s="115">
        <f>CO2eq!AB56</f>
        <v>3.5450267193575171</v>
      </c>
      <c r="AD14" s="115">
        <f>CO2eq!AC56</f>
        <v>3.4052617694972058</v>
      </c>
      <c r="AE14" s="115">
        <f>CO2eq!AD56</f>
        <v>3.5275419890288218</v>
      </c>
      <c r="AF14" s="115">
        <f>CO2eq!AE56</f>
        <v>3.6262567026122916</v>
      </c>
    </row>
    <row r="15" spans="1:32" x14ac:dyDescent="0.25">
      <c r="A15" s="6">
        <v>1</v>
      </c>
      <c r="B15" s="13" t="s">
        <v>858</v>
      </c>
      <c r="C15" s="13" t="s">
        <v>859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8.6903568123788961</v>
      </c>
      <c r="Y15" s="115">
        <f>CO2eq!X60</f>
        <v>9.2127476293825232</v>
      </c>
      <c r="Z15" s="115">
        <f>CO2eq!Y60</f>
        <v>52.929957590474288</v>
      </c>
      <c r="AA15" s="115">
        <f>CO2eq!Z60</f>
        <v>65.36830535284939</v>
      </c>
      <c r="AB15" s="115">
        <f>CO2eq!AA60</f>
        <v>62.046611795895863</v>
      </c>
      <c r="AC15" s="115">
        <f>CO2eq!AB60</f>
        <v>54.587169277840012</v>
      </c>
      <c r="AD15" s="115">
        <f>CO2eq!AC60</f>
        <v>4.203370422888784</v>
      </c>
      <c r="AE15" s="115">
        <f>CO2eq!AD60</f>
        <v>5.0820084262818561</v>
      </c>
      <c r="AF15" s="115">
        <f>CO2eq!AE60</f>
        <v>1.9043589671077006</v>
      </c>
    </row>
    <row r="16" spans="1:32" x14ac:dyDescent="0.25">
      <c r="A16" s="6">
        <v>1</v>
      </c>
      <c r="B16" s="13" t="s">
        <v>860</v>
      </c>
      <c r="C16" s="13" t="s">
        <v>861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86.474961156601367</v>
      </c>
      <c r="V17" s="114">
        <f>CO2eq!U80</f>
        <v>36.157648665513349</v>
      </c>
      <c r="W17" s="114">
        <f>CO2eq!V80</f>
        <v>53.290634390466785</v>
      </c>
      <c r="X17" s="114">
        <f>CO2eq!W80</f>
        <v>127.33113080158692</v>
      </c>
      <c r="Y17" s="114">
        <f>CO2eq!X80</f>
        <v>138.5849650874236</v>
      </c>
      <c r="Z17" s="114">
        <f>CO2eq!Y80</f>
        <v>129.64933714283239</v>
      </c>
      <c r="AA17" s="114">
        <f>CO2eq!Z80</f>
        <v>140.00906429208638</v>
      </c>
      <c r="AB17" s="114">
        <f>CO2eq!AA80</f>
        <v>114.02972028603958</v>
      </c>
      <c r="AC17" s="114">
        <f>CO2eq!AB80</f>
        <v>128.83484260660018</v>
      </c>
      <c r="AD17" s="114">
        <f>CO2eq!AC80</f>
        <v>147.32867955861224</v>
      </c>
      <c r="AE17" s="114">
        <f>CO2eq!AD80</f>
        <v>132.84695001361078</v>
      </c>
      <c r="AF17" s="114">
        <f>CO2eq!AE80</f>
        <v>128.99267584810562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3001.1642242336507</v>
      </c>
      <c r="E18" s="32">
        <f t="shared" si="4"/>
        <v>3022.4240735711519</v>
      </c>
      <c r="F18" s="32">
        <f t="shared" si="4"/>
        <v>3341.5118432838722</v>
      </c>
      <c r="G18" s="32">
        <f t="shared" si="4"/>
        <v>3718.4223077747874</v>
      </c>
      <c r="H18" s="32">
        <f t="shared" si="4"/>
        <v>4122.1102772506893</v>
      </c>
      <c r="I18" s="32">
        <f t="shared" si="4"/>
        <v>4572.2995529015079</v>
      </c>
      <c r="J18" s="32">
        <f t="shared" si="4"/>
        <v>4972.3670257946833</v>
      </c>
      <c r="K18" s="32">
        <f t="shared" si="4"/>
        <v>5311.3213463033235</v>
      </c>
      <c r="L18" s="32">
        <f t="shared" si="4"/>
        <v>5549.6568468196801</v>
      </c>
      <c r="M18" s="32">
        <f t="shared" si="4"/>
        <v>5735.3869067229261</v>
      </c>
      <c r="N18" s="32">
        <f t="shared" si="4"/>
        <v>5827.4884255073039</v>
      </c>
      <c r="O18" s="32">
        <f t="shared" si="4"/>
        <v>5567.369590847039</v>
      </c>
      <c r="P18" s="32">
        <f t="shared" si="4"/>
        <v>5588.344552827868</v>
      </c>
      <c r="Q18" s="32">
        <f t="shared" si="4"/>
        <v>5496.0966355862101</v>
      </c>
      <c r="R18" s="32">
        <f t="shared" si="4"/>
        <v>5643.7477367053589</v>
      </c>
      <c r="S18" s="32">
        <f t="shared" si="4"/>
        <v>6097.9414685561833</v>
      </c>
      <c r="T18" s="32">
        <f t="shared" si="4"/>
        <v>5880.7805752012455</v>
      </c>
      <c r="U18" s="32">
        <f t="shared" si="4"/>
        <v>6341.5572641955969</v>
      </c>
      <c r="V18" s="32">
        <f t="shared" si="4"/>
        <v>6584.6970916166474</v>
      </c>
      <c r="W18" s="32">
        <f t="shared" si="4"/>
        <v>6606.8031981694367</v>
      </c>
      <c r="X18" s="32">
        <f t="shared" si="4"/>
        <v>6859.4704911966373</v>
      </c>
      <c r="Y18" s="32">
        <f t="shared" si="4"/>
        <v>7010.4153868661579</v>
      </c>
      <c r="Z18" s="32">
        <f t="shared" si="4"/>
        <v>7305.8853597429861</v>
      </c>
      <c r="AA18" s="32">
        <f t="shared" si="4"/>
        <v>7787.870879119936</v>
      </c>
      <c r="AB18" s="32">
        <f t="shared" si="4"/>
        <v>7579.0184534047648</v>
      </c>
      <c r="AC18" s="32">
        <f t="shared" si="4"/>
        <v>8363.5625006803148</v>
      </c>
      <c r="AD18" s="32">
        <f t="shared" si="4"/>
        <v>8624.1285609234546</v>
      </c>
      <c r="AE18" s="32">
        <f>+SUM(AE19:AE23)</f>
        <v>8879.3917757406944</v>
      </c>
      <c r="AF18" s="32">
        <f>+SUM(AF19:AF23)</f>
        <v>9253.570428810166</v>
      </c>
    </row>
    <row r="19" spans="1:32" x14ac:dyDescent="0.25">
      <c r="A19" s="6">
        <v>1</v>
      </c>
      <c r="B19" s="13" t="s">
        <v>866</v>
      </c>
      <c r="C19" s="13" t="s">
        <v>837</v>
      </c>
      <c r="D19" s="114">
        <f>CO2eq!C35</f>
        <v>2574.643241211445</v>
      </c>
      <c r="E19" s="114">
        <f>CO2eq!D35</f>
        <v>2692.059675820768</v>
      </c>
      <c r="F19" s="114">
        <f>CO2eq!E35</f>
        <v>2929.0296110451195</v>
      </c>
      <c r="G19" s="114">
        <f>CO2eq!F35</f>
        <v>3233.8649836987061</v>
      </c>
      <c r="H19" s="114">
        <f>CO2eq!G35</f>
        <v>3648.7642465801237</v>
      </c>
      <c r="I19" s="114">
        <f>CO2eq!H35</f>
        <v>3991.0001063732593</v>
      </c>
      <c r="J19" s="114">
        <f>CO2eq!I35</f>
        <v>4311.3472834828317</v>
      </c>
      <c r="K19" s="114">
        <f>CO2eq!J35</f>
        <v>4509.5059595792254</v>
      </c>
      <c r="L19" s="114">
        <f>CO2eq!K35</f>
        <v>4735.1493954684747</v>
      </c>
      <c r="M19" s="114">
        <f>CO2eq!L35</f>
        <v>4960.4885213281768</v>
      </c>
      <c r="N19" s="114">
        <f>CO2eq!M35</f>
        <v>5087.4422947388421</v>
      </c>
      <c r="O19" s="114">
        <f>CO2eq!N35</f>
        <v>4745.4539023645384</v>
      </c>
      <c r="P19" s="114">
        <f>CO2eq!O35</f>
        <v>4829.2983015017035</v>
      </c>
      <c r="Q19" s="114">
        <f>CO2eq!P35</f>
        <v>4824.5139574774339</v>
      </c>
      <c r="R19" s="114">
        <f>CO2eq!Q35</f>
        <v>4908.2445892592214</v>
      </c>
      <c r="S19" s="114">
        <f>CO2eq!R35</f>
        <v>5256.8785778588563</v>
      </c>
      <c r="T19" s="114">
        <f>CO2eq!S35</f>
        <v>5101.5811998975023</v>
      </c>
      <c r="U19" s="114">
        <f>CO2eq!T35</f>
        <v>5505.1549117157583</v>
      </c>
      <c r="V19" s="114">
        <f>CO2eq!U35</f>
        <v>5593.1960830132757</v>
      </c>
      <c r="W19" s="114">
        <f>CO2eq!V35</f>
        <v>5773.5702905865182</v>
      </c>
      <c r="X19" s="114">
        <f>CO2eq!W35</f>
        <v>6078.8336541766612</v>
      </c>
      <c r="Y19" s="114">
        <f>CO2eq!X35</f>
        <v>6250.34679794558</v>
      </c>
      <c r="Z19" s="114">
        <f>CO2eq!Y35</f>
        <v>6381.8100724848864</v>
      </c>
      <c r="AA19" s="114">
        <f>CO2eq!Z35</f>
        <v>6912.0209993795979</v>
      </c>
      <c r="AB19" s="114">
        <f>CO2eq!AA35</f>
        <v>6735.55527514394</v>
      </c>
      <c r="AC19" s="114">
        <f>CO2eq!AB35</f>
        <v>7204.719558456487</v>
      </c>
      <c r="AD19" s="114">
        <f>CO2eq!AC35</f>
        <v>7573.9074623322722</v>
      </c>
      <c r="AE19" s="114">
        <f>CO2eq!AD35</f>
        <v>7797.2029933325139</v>
      </c>
      <c r="AF19" s="114">
        <f>CO2eq!AE35</f>
        <v>7978.7440852440304</v>
      </c>
    </row>
    <row r="20" spans="1:32" x14ac:dyDescent="0.25">
      <c r="A20" s="6">
        <v>1</v>
      </c>
      <c r="B20" s="13" t="s">
        <v>867</v>
      </c>
      <c r="C20" s="13" t="s">
        <v>868</v>
      </c>
      <c r="D20" s="114">
        <f>CO2eq!C46</f>
        <v>8.8791749708672683</v>
      </c>
      <c r="E20" s="114">
        <f>CO2eq!D46</f>
        <v>8.6440714126643066</v>
      </c>
      <c r="F20" s="114">
        <f>CO2eq!E46</f>
        <v>9.3264981031378031</v>
      </c>
      <c r="G20" s="114">
        <f>CO2eq!F46</f>
        <v>7.9161496094925736</v>
      </c>
      <c r="H20" s="114">
        <f>CO2eq!G46</f>
        <v>6.7332766793385117</v>
      </c>
      <c r="I20" s="114">
        <f>CO2eq!H46</f>
        <v>5.732384199977381</v>
      </c>
      <c r="J20" s="114">
        <f>CO2eq!I46</f>
        <v>7.0972375809243768</v>
      </c>
      <c r="K20" s="114">
        <f>CO2eq!J46</f>
        <v>6.3693157777526457</v>
      </c>
      <c r="L20" s="114">
        <f>CO2eq!K46</f>
        <v>7.2337229190190762</v>
      </c>
      <c r="M20" s="114">
        <f>CO2eq!L46</f>
        <v>9.0080323142501708</v>
      </c>
      <c r="N20" s="114">
        <f>CO2eq!M46</f>
        <v>8.8260518634572378</v>
      </c>
      <c r="O20" s="114">
        <f>CO2eq!N46</f>
        <v>8.4620909618713736</v>
      </c>
      <c r="P20" s="114">
        <f>CO2eq!O46</f>
        <v>9.1445176523448701</v>
      </c>
      <c r="Q20" s="114">
        <f>CO2eq!P46</f>
        <v>9.190012765043102</v>
      </c>
      <c r="R20" s="114">
        <f>CO2eq!Q46</f>
        <v>8.6797343572921299</v>
      </c>
      <c r="S20" s="114">
        <f>CO2eq!R46</f>
        <v>8.2712528499071158</v>
      </c>
      <c r="T20" s="114">
        <f>CO2eq!S46</f>
        <v>8.9740798775589745</v>
      </c>
      <c r="U20" s="114">
        <f>CO2eq!T46</f>
        <v>9.4843433619806223</v>
      </c>
      <c r="V20" s="114">
        <f>CO2eq!U46</f>
        <v>22.089382708736547</v>
      </c>
      <c r="W20" s="114">
        <f>CO2eq!V46</f>
        <v>21.244584911297327</v>
      </c>
      <c r="X20" s="114">
        <f>CO2eq!W46</f>
        <v>21.096418169268695</v>
      </c>
      <c r="Y20" s="114">
        <f>CO2eq!X46</f>
        <v>21.86993311352855</v>
      </c>
      <c r="Z20" s="114">
        <f>CO2eq!Y46</f>
        <v>22.091974724040806</v>
      </c>
      <c r="AA20" s="114">
        <f>CO2eq!Z46</f>
        <v>20.884332366502967</v>
      </c>
      <c r="AB20" s="114">
        <f>CO2eq!AA46</f>
        <v>9.0244917892988656</v>
      </c>
      <c r="AC20" s="114">
        <f>CO2eq!AB46</f>
        <v>34.698735246020796</v>
      </c>
      <c r="AD20" s="114">
        <f>CO2eq!AC46</f>
        <v>9.1090731757471168</v>
      </c>
      <c r="AE20" s="114">
        <f>CO2eq!AD46</f>
        <v>9.0895356846498423</v>
      </c>
      <c r="AF20" s="114">
        <f>CO2eq!AE46</f>
        <v>11.243107451832293</v>
      </c>
    </row>
    <row r="21" spans="1:32" x14ac:dyDescent="0.25">
      <c r="A21" s="6">
        <v>1</v>
      </c>
      <c r="B21" s="13" t="s">
        <v>870</v>
      </c>
      <c r="C21" s="13" t="s">
        <v>857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0</v>
      </c>
      <c r="AC21" s="114">
        <f>CO2eq!AB47</f>
        <v>0</v>
      </c>
      <c r="AD21" s="114">
        <f>CO2eq!AC47</f>
        <v>0</v>
      </c>
      <c r="AE21" s="114">
        <f>CO2eq!AD47</f>
        <v>0</v>
      </c>
      <c r="AF21" s="114">
        <f>CO2eq!AE47</f>
        <v>0</v>
      </c>
    </row>
    <row r="22" spans="1:32" x14ac:dyDescent="0.25">
      <c r="A22" s="6">
        <v>1</v>
      </c>
      <c r="B22" s="13" t="s">
        <v>871</v>
      </c>
      <c r="C22" s="13" t="s">
        <v>872</v>
      </c>
      <c r="D22" s="114">
        <f>CO2eq!C34</f>
        <v>255.58583722008626</v>
      </c>
      <c r="E22" s="114">
        <f>CO2eq!D34</f>
        <v>146.28675473914907</v>
      </c>
      <c r="F22" s="114">
        <f>CO2eq!E34</f>
        <v>203.10923264364038</v>
      </c>
      <c r="G22" s="114">
        <f>CO2eq!F34</f>
        <v>251.74448924334317</v>
      </c>
      <c r="H22" s="114">
        <f>CO2eq!G34</f>
        <v>203.13902529626537</v>
      </c>
      <c r="I22" s="114">
        <f>CO2eq!H34</f>
        <v>282.01853517861872</v>
      </c>
      <c r="J22" s="114">
        <f>CO2eq!I34</f>
        <v>330.71135218144002</v>
      </c>
      <c r="K22" s="114">
        <f>CO2eq!J34</f>
        <v>450.52649879271115</v>
      </c>
      <c r="L22" s="114">
        <f>CO2eq!K34</f>
        <v>438.60111754861003</v>
      </c>
      <c r="M22" s="114">
        <f>CO2eq!L34</f>
        <v>360.58708908164488</v>
      </c>
      <c r="N22" s="114">
        <f>CO2eq!M34</f>
        <v>303.65885609473645</v>
      </c>
      <c r="O22" s="114">
        <f>CO2eq!N34</f>
        <v>404.79727019618349</v>
      </c>
      <c r="P22" s="114">
        <f>CO2eq!O34</f>
        <v>342.7343131115569</v>
      </c>
      <c r="Q22" s="114">
        <f>CO2eq!P34</f>
        <v>269.7000739760411</v>
      </c>
      <c r="R22" s="114">
        <f>CO2eq!Q34</f>
        <v>317.17178052704077</v>
      </c>
      <c r="S22" s="114">
        <f>CO2eq!R34</f>
        <v>431.94760520185275</v>
      </c>
      <c r="T22" s="114">
        <f>CO2eq!S34</f>
        <v>403.10085001760928</v>
      </c>
      <c r="U22" s="114">
        <f>CO2eq!T34</f>
        <v>451.82527969033475</v>
      </c>
      <c r="V22" s="114">
        <f>CO2eq!U34</f>
        <v>602.81291747932153</v>
      </c>
      <c r="W22" s="114">
        <f>CO2eq!V34</f>
        <v>415.90359992292377</v>
      </c>
      <c r="X22" s="114">
        <f>CO2eq!W34</f>
        <v>345.24542359709244</v>
      </c>
      <c r="Y22" s="114">
        <f>CO2eq!X34</f>
        <v>350.64750094275541</v>
      </c>
      <c r="Z22" s="114">
        <f>CO2eq!Y34</f>
        <v>525.60655370624602</v>
      </c>
      <c r="AA22" s="114">
        <f>CO2eq!Z34</f>
        <v>463.4396691853247</v>
      </c>
      <c r="AB22" s="114">
        <f>CO2eq!AA34</f>
        <v>437.84728638916812</v>
      </c>
      <c r="AC22" s="114">
        <f>CO2eq!AB34</f>
        <v>722.0094108366211</v>
      </c>
      <c r="AD22" s="114">
        <f>CO2eq!AC34</f>
        <v>623.7830681346253</v>
      </c>
      <c r="AE22" s="114">
        <f>CO2eq!AD34</f>
        <v>662.99978279258369</v>
      </c>
      <c r="AF22" s="114">
        <f>CO2eq!AE34</f>
        <v>868.91431970143208</v>
      </c>
    </row>
    <row r="23" spans="1:32" x14ac:dyDescent="0.25">
      <c r="A23" s="6">
        <v>1</v>
      </c>
      <c r="B23" s="13" t="s">
        <v>874</v>
      </c>
      <c r="C23" s="13" t="s">
        <v>875</v>
      </c>
      <c r="D23" s="114">
        <f>CO2eq!C52</f>
        <v>162.05597083125213</v>
      </c>
      <c r="E23" s="114">
        <f>CO2eq!D52</f>
        <v>175.43357159857032</v>
      </c>
      <c r="F23" s="114">
        <f>CO2eq!E52</f>
        <v>200.04650149197406</v>
      </c>
      <c r="G23" s="114">
        <f>CO2eq!F52</f>
        <v>224.89668522324556</v>
      </c>
      <c r="H23" s="114">
        <f>CO2eq!G52</f>
        <v>263.47372869496138</v>
      </c>
      <c r="I23" s="114">
        <f>CO2eq!H52</f>
        <v>293.54852714965273</v>
      </c>
      <c r="J23" s="114">
        <f>CO2eq!I52</f>
        <v>323.21115254948734</v>
      </c>
      <c r="K23" s="114">
        <f>CO2eq!J52</f>
        <v>344.91957215363425</v>
      </c>
      <c r="L23" s="114">
        <f>CO2eq!K52</f>
        <v>368.67261088357657</v>
      </c>
      <c r="M23" s="114">
        <f>CO2eq!L52</f>
        <v>405.30326399885462</v>
      </c>
      <c r="N23" s="114">
        <f>CO2eq!M52</f>
        <v>427.56122281026825</v>
      </c>
      <c r="O23" s="114">
        <f>CO2eq!N52</f>
        <v>408.65632732444539</v>
      </c>
      <c r="P23" s="114">
        <f>CO2eq!O52</f>
        <v>407.16742056226275</v>
      </c>
      <c r="Q23" s="114">
        <f>CO2eq!P52</f>
        <v>392.69259136769182</v>
      </c>
      <c r="R23" s="114">
        <f>CO2eq!Q52</f>
        <v>409.65163256180443</v>
      </c>
      <c r="S23" s="114">
        <f>CO2eq!R52</f>
        <v>400.84403264556778</v>
      </c>
      <c r="T23" s="114">
        <f>CO2eq!S52</f>
        <v>367.1244454085749</v>
      </c>
      <c r="U23" s="114">
        <f>CO2eq!T52</f>
        <v>375.09272942752381</v>
      </c>
      <c r="V23" s="114">
        <f>CO2eq!U52</f>
        <v>366.59870841531421</v>
      </c>
      <c r="W23" s="114">
        <f>CO2eq!V52</f>
        <v>396.0847227486974</v>
      </c>
      <c r="X23" s="114">
        <f>CO2eq!W52</f>
        <v>414.29499525361427</v>
      </c>
      <c r="Y23" s="114">
        <f>CO2eq!X52</f>
        <v>387.55115486429389</v>
      </c>
      <c r="Z23" s="114">
        <f>CO2eq!Y52</f>
        <v>376.37675882781372</v>
      </c>
      <c r="AA23" s="114">
        <f>CO2eq!Z52</f>
        <v>391.52587818851038</v>
      </c>
      <c r="AB23" s="114">
        <f>CO2eq!AA52</f>
        <v>396.59140008235801</v>
      </c>
      <c r="AC23" s="114">
        <f>CO2eq!AB52</f>
        <v>402.13479614118512</v>
      </c>
      <c r="AD23" s="114">
        <f>CO2eq!AC52</f>
        <v>417.32895728081053</v>
      </c>
      <c r="AE23" s="114">
        <f>CO2eq!AD52</f>
        <v>410.0994639309464</v>
      </c>
      <c r="AF23" s="114">
        <f>CO2eq!AE52</f>
        <v>394.66891641287026</v>
      </c>
    </row>
    <row r="24" spans="1:32" x14ac:dyDescent="0.25">
      <c r="A24" s="6">
        <v>1</v>
      </c>
      <c r="B24" s="6" t="s">
        <v>876</v>
      </c>
      <c r="C24" s="31" t="s">
        <v>722</v>
      </c>
      <c r="D24" s="119">
        <f t="shared" ref="D24:AD24" si="5">SUM(D25:D28)</f>
        <v>473.14525982198506</v>
      </c>
      <c r="E24" s="119">
        <f t="shared" si="5"/>
        <v>501.47960429863247</v>
      </c>
      <c r="F24" s="119">
        <f t="shared" si="5"/>
        <v>578.24193121254734</v>
      </c>
      <c r="G24" s="119">
        <f t="shared" si="5"/>
        <v>646.09659279105108</v>
      </c>
      <c r="H24" s="119">
        <f t="shared" si="5"/>
        <v>714.52060941290335</v>
      </c>
      <c r="I24" s="119">
        <f t="shared" si="5"/>
        <v>769.22115855673007</v>
      </c>
      <c r="J24" s="119">
        <f t="shared" si="5"/>
        <v>824.11072673840374</v>
      </c>
      <c r="K24" s="119">
        <f t="shared" si="5"/>
        <v>930.93081606569581</v>
      </c>
      <c r="L24" s="119">
        <f t="shared" si="5"/>
        <v>1044.8756269840239</v>
      </c>
      <c r="M24" s="119">
        <f t="shared" si="5"/>
        <v>1138.534923772294</v>
      </c>
      <c r="N24" s="119">
        <f t="shared" si="5"/>
        <v>1227.9189559405083</v>
      </c>
      <c r="O24" s="119">
        <f t="shared" si="5"/>
        <v>1676.7258247839404</v>
      </c>
      <c r="P24" s="119">
        <f t="shared" si="5"/>
        <v>1948.6826123035837</v>
      </c>
      <c r="Q24" s="119">
        <f t="shared" si="5"/>
        <v>2032.0050001181207</v>
      </c>
      <c r="R24" s="119">
        <f t="shared" si="5"/>
        <v>2136.42714592527</v>
      </c>
      <c r="S24" s="119">
        <f t="shared" si="5"/>
        <v>2291.1846163173809</v>
      </c>
      <c r="T24" s="119">
        <f t="shared" si="5"/>
        <v>2489.02858087614</v>
      </c>
      <c r="U24" s="119">
        <f t="shared" si="5"/>
        <v>2287.2680188790364</v>
      </c>
      <c r="V24" s="119">
        <f t="shared" si="5"/>
        <v>2020.6900132852579</v>
      </c>
      <c r="W24" s="119">
        <f t="shared" si="5"/>
        <v>1758.5139652777948</v>
      </c>
      <c r="X24" s="119">
        <f t="shared" si="5"/>
        <v>1854.5369203733619</v>
      </c>
      <c r="Y24" s="119">
        <f t="shared" si="5"/>
        <v>1941.6502226233301</v>
      </c>
      <c r="Z24" s="119">
        <f t="shared" si="5"/>
        <v>1979.4604021162847</v>
      </c>
      <c r="AA24" s="119">
        <f t="shared" si="5"/>
        <v>2152.0467884790223</v>
      </c>
      <c r="AB24" s="119">
        <f t="shared" si="5"/>
        <v>2157.3411148658083</v>
      </c>
      <c r="AC24" s="119">
        <f t="shared" si="5"/>
        <v>2512.9372882730645</v>
      </c>
      <c r="AD24" s="119">
        <f t="shared" si="5"/>
        <v>2658.0576010839977</v>
      </c>
      <c r="AE24" s="119">
        <f>SUM(AE25:AE28)</f>
        <v>2852.1074303410078</v>
      </c>
      <c r="AF24" s="119">
        <f>SUM(AF25:AF28)</f>
        <v>3060.791579847406</v>
      </c>
    </row>
    <row r="25" spans="1:32" x14ac:dyDescent="0.25">
      <c r="A25" s="6">
        <v>1</v>
      </c>
      <c r="B25" s="13" t="s">
        <v>877</v>
      </c>
      <c r="C25" s="13" t="s">
        <v>724</v>
      </c>
      <c r="D25" s="114">
        <f>CO2eq!C426</f>
        <v>381.90056453145718</v>
      </c>
      <c r="E25" s="114">
        <f>CO2eq!D426</f>
        <v>393.30828162956669</v>
      </c>
      <c r="F25" s="114">
        <f>CO2eq!E426</f>
        <v>453.28247228100929</v>
      </c>
      <c r="G25" s="114">
        <f>CO2eq!F426</f>
        <v>516.70531175044721</v>
      </c>
      <c r="H25" s="114">
        <f>CO2eq!G426</f>
        <v>579.5416044877104</v>
      </c>
      <c r="I25" s="114">
        <f>CO2eq!H426</f>
        <v>642.13939554809167</v>
      </c>
      <c r="J25" s="114">
        <f>CO2eq!I426</f>
        <v>706.4133639749158</v>
      </c>
      <c r="K25" s="114">
        <f>CO2eq!J426</f>
        <v>802.98931705085533</v>
      </c>
      <c r="L25" s="114">
        <f>CO2eq!K426</f>
        <v>907.26774751265884</v>
      </c>
      <c r="M25" s="114">
        <f>CO2eq!L426</f>
        <v>1009.9430760657906</v>
      </c>
      <c r="N25" s="114">
        <f>CO2eq!M426</f>
        <v>1107.471836100962</v>
      </c>
      <c r="O25" s="114">
        <f>CO2eq!N426</f>
        <v>1204.1053255579559</v>
      </c>
      <c r="P25" s="114">
        <f>CO2eq!O426</f>
        <v>1302.508203332427</v>
      </c>
      <c r="Q25" s="114">
        <f>CO2eq!P426</f>
        <v>1393.4100837564797</v>
      </c>
      <c r="R25" s="114">
        <f>CO2eq!Q426</f>
        <v>1490.8404972977489</v>
      </c>
      <c r="S25" s="114">
        <f>CO2eq!R426</f>
        <v>1592.3762989250013</v>
      </c>
      <c r="T25" s="114">
        <f>CO2eq!S426</f>
        <v>1698.8216890889998</v>
      </c>
      <c r="U25" s="114">
        <f>CO2eq!T426</f>
        <v>1474.5842415783602</v>
      </c>
      <c r="V25" s="114">
        <f>CO2eq!U426</f>
        <v>1253.1678492250112</v>
      </c>
      <c r="W25" s="114">
        <f>CO2eq!V426</f>
        <v>1021.1003642247929</v>
      </c>
      <c r="X25" s="114">
        <f>CO2eq!W426</f>
        <v>1018.6856784670568</v>
      </c>
      <c r="Y25" s="114">
        <f>CO2eq!X426</f>
        <v>1085.0028582885091</v>
      </c>
      <c r="Z25" s="114">
        <f>CO2eq!Y426</f>
        <v>1128.8884939823668</v>
      </c>
      <c r="AA25" s="114">
        <f>CO2eq!Z426</f>
        <v>1229.2697712362931</v>
      </c>
      <c r="AB25" s="114">
        <f>CO2eq!AA426</f>
        <v>1149.8276012152292</v>
      </c>
      <c r="AC25" s="114">
        <f>CO2eq!AB426</f>
        <v>1401.4754736084392</v>
      </c>
      <c r="AD25" s="114">
        <f>CO2eq!AC426</f>
        <v>1491.7936559337381</v>
      </c>
      <c r="AE25" s="114">
        <f>CO2eq!AD426</f>
        <v>1742.7858034821411</v>
      </c>
      <c r="AF25" s="114">
        <f>CO2eq!AE426</f>
        <v>1965.9042580157145</v>
      </c>
    </row>
    <row r="26" spans="1:32" x14ac:dyDescent="0.25">
      <c r="A26" s="6">
        <v>1</v>
      </c>
      <c r="B26" s="13" t="s">
        <v>878</v>
      </c>
      <c r="C26" s="13" t="s">
        <v>879</v>
      </c>
      <c r="D26" s="114">
        <f>CO2eq!C430</f>
        <v>17.045999999999999</v>
      </c>
      <c r="E26" s="114">
        <f>CO2eq!D430</f>
        <v>17.045999999999999</v>
      </c>
      <c r="F26" s="114">
        <f>CO2eq!E430</f>
        <v>17.045999999999999</v>
      </c>
      <c r="G26" s="114">
        <f>CO2eq!F430</f>
        <v>17.045999999999999</v>
      </c>
      <c r="H26" s="114">
        <f>CO2eq!G430</f>
        <v>17.045999999999999</v>
      </c>
      <c r="I26" s="114">
        <f>CO2eq!H430</f>
        <v>17.045999999999999</v>
      </c>
      <c r="J26" s="114">
        <f>CO2eq!I430</f>
        <v>17.045999999999999</v>
      </c>
      <c r="K26" s="114">
        <f>CO2eq!J430</f>
        <v>19.3188</v>
      </c>
      <c r="L26" s="114">
        <f>CO2eq!K430</f>
        <v>19.3188</v>
      </c>
      <c r="M26" s="114">
        <f>CO2eq!L430</f>
        <v>19.3188</v>
      </c>
      <c r="N26" s="114">
        <f>CO2eq!M430</f>
        <v>20.360500000000002</v>
      </c>
      <c r="O26" s="114">
        <f>CO2eq!N430</f>
        <v>20.360500000000002</v>
      </c>
      <c r="P26" s="114">
        <f>CO2eq!O430</f>
        <v>20.637023999999997</v>
      </c>
      <c r="Q26" s="114">
        <f>CO2eq!P430</f>
        <v>20.637023999999997</v>
      </c>
      <c r="R26" s="114">
        <f>CO2eq!Q430</f>
        <v>20.637023999999997</v>
      </c>
      <c r="S26" s="114">
        <f>CO2eq!R430</f>
        <v>19.595323999999998</v>
      </c>
      <c r="T26" s="114">
        <f>CO2eq!S430</f>
        <v>20.175527982599995</v>
      </c>
      <c r="U26" s="114">
        <f>CO2eq!T430</f>
        <v>20.175527982599995</v>
      </c>
      <c r="V26" s="114">
        <f>CO2eq!U430</f>
        <v>20.175527982599998</v>
      </c>
      <c r="W26" s="114">
        <f>CO2eq!V430</f>
        <v>20.175527982599995</v>
      </c>
      <c r="X26" s="114">
        <f>CO2eq!W430</f>
        <v>25.367360782600002</v>
      </c>
      <c r="Y26" s="114">
        <f>CO2eq!X430</f>
        <v>25.286108182600003</v>
      </c>
      <c r="Z26" s="114">
        <f>CO2eq!Y430</f>
        <v>16.908567382599998</v>
      </c>
      <c r="AA26" s="114">
        <f>CO2eq!Z430</f>
        <v>30.462599582600003</v>
      </c>
      <c r="AB26" s="114">
        <f>CO2eq!AA430</f>
        <v>23.644656036600004</v>
      </c>
      <c r="AC26" s="114">
        <f>CO2eq!AB430</f>
        <v>26.779497068000005</v>
      </c>
      <c r="AD26" s="114">
        <f>CO2eq!AC430</f>
        <v>27.621232335999956</v>
      </c>
      <c r="AE26" s="114">
        <f>CO2eq!AD430</f>
        <v>28.00798524199999</v>
      </c>
      <c r="AF26" s="114">
        <f>CO2eq!AE430</f>
        <v>31.698722659999994</v>
      </c>
    </row>
    <row r="27" spans="1:32" x14ac:dyDescent="0.25">
      <c r="A27" s="6">
        <v>1</v>
      </c>
      <c r="B27" s="13" t="s">
        <v>880</v>
      </c>
      <c r="C27" s="13" t="s">
        <v>881</v>
      </c>
      <c r="D27" s="114">
        <f>CO2eq!C431</f>
        <v>0.25526617228388188</v>
      </c>
      <c r="E27" s="114">
        <f>CO2eq!D431</f>
        <v>0.26295746580150126</v>
      </c>
      <c r="F27" s="114">
        <f>CO2eq!E431</f>
        <v>0.27906423012108506</v>
      </c>
      <c r="G27" s="114">
        <f>CO2eq!F431</f>
        <v>0.28535316116691167</v>
      </c>
      <c r="H27" s="114">
        <f>CO2eq!G431</f>
        <v>0.28968255662284859</v>
      </c>
      <c r="I27" s="114">
        <f>CO2eq!H431</f>
        <v>0.29897442241384814</v>
      </c>
      <c r="J27" s="114">
        <f>CO2eq!I431</f>
        <v>0.35653306481526764</v>
      </c>
      <c r="K27" s="114">
        <f>CO2eq!J431</f>
        <v>0.37138982427313505</v>
      </c>
      <c r="L27" s="114">
        <f>CO2eq!K431</f>
        <v>0.38296657070709272</v>
      </c>
      <c r="M27" s="114">
        <f>CO2eq!L431</f>
        <v>0.38907681784816855</v>
      </c>
      <c r="N27" s="114">
        <f>CO2eq!M431</f>
        <v>0.4037669995436528</v>
      </c>
      <c r="O27" s="114">
        <f>CO2eq!N431</f>
        <v>0.41843696288293675</v>
      </c>
      <c r="P27" s="114">
        <f>CO2eq!O431</f>
        <v>0.42298093723463187</v>
      </c>
      <c r="Q27" s="114">
        <f>CO2eq!P431</f>
        <v>0.4412782929886887</v>
      </c>
      <c r="R27" s="114">
        <f>CO2eq!Q431</f>
        <v>0.47502165050129597</v>
      </c>
      <c r="S27" s="114">
        <f>CO2eq!R431</f>
        <v>0.51251551556156172</v>
      </c>
      <c r="T27" s="114">
        <f>CO2eq!S431</f>
        <v>0.5434207651371904</v>
      </c>
      <c r="U27" s="114">
        <f>CO2eq!T431</f>
        <v>0.57580862173916758</v>
      </c>
      <c r="V27" s="114">
        <f>CO2eq!U431</f>
        <v>0.60277019981685487</v>
      </c>
      <c r="W27" s="114">
        <f>CO2eq!V431</f>
        <v>0.64941454792410136</v>
      </c>
      <c r="X27" s="114">
        <f>CO2eq!W431</f>
        <v>0.70135484542329185</v>
      </c>
      <c r="Y27" s="114">
        <f>CO2eq!X431</f>
        <v>0.76661479827206636</v>
      </c>
      <c r="Z27" s="114">
        <f>CO2eq!Y431</f>
        <v>0.82954587027344284</v>
      </c>
      <c r="AA27" s="114">
        <f>CO2eq!Z431</f>
        <v>0.85743327811892633</v>
      </c>
      <c r="AB27" s="114">
        <f>CO2eq!AA431</f>
        <v>0.92917348768224084</v>
      </c>
      <c r="AC27" s="114">
        <f>CO2eq!AB431</f>
        <v>1.0487747667133323</v>
      </c>
      <c r="AD27" s="114">
        <f>CO2eq!AC431</f>
        <v>0.58050918830844733</v>
      </c>
      <c r="AE27" s="114">
        <f>CO2eq!AD431</f>
        <v>0.76665606223448868</v>
      </c>
      <c r="AF27" s="114">
        <f>CO2eq!AE431</f>
        <v>0.92056436754973459</v>
      </c>
    </row>
    <row r="28" spans="1:32" x14ac:dyDescent="0.25">
      <c r="A28" s="6">
        <v>1</v>
      </c>
      <c r="B28" s="13" t="s">
        <v>882</v>
      </c>
      <c r="C28" s="13" t="s">
        <v>873</v>
      </c>
      <c r="D28" s="114">
        <f>CO2eq!C434</f>
        <v>73.943429118243984</v>
      </c>
      <c r="E28" s="114">
        <f>CO2eq!D434</f>
        <v>90.862365203264289</v>
      </c>
      <c r="F28" s="114">
        <f>CO2eq!E434</f>
        <v>107.63439470141701</v>
      </c>
      <c r="G28" s="114">
        <f>CO2eq!F434</f>
        <v>112.05992787943693</v>
      </c>
      <c r="H28" s="114">
        <f>CO2eq!G434</f>
        <v>117.64332236857001</v>
      </c>
      <c r="I28" s="114">
        <f>CO2eq!H434</f>
        <v>109.73678858622448</v>
      </c>
      <c r="J28" s="114">
        <f>CO2eq!I434</f>
        <v>100.29482969867267</v>
      </c>
      <c r="K28" s="114">
        <f>CO2eq!J434</f>
        <v>108.25130919056738</v>
      </c>
      <c r="L28" s="114">
        <f>CO2eq!K434</f>
        <v>117.9061129006579</v>
      </c>
      <c r="M28" s="114">
        <f>CO2eq!L434</f>
        <v>108.8839708886551</v>
      </c>
      <c r="N28" s="114">
        <f>CO2eq!M434</f>
        <v>99.682852840002596</v>
      </c>
      <c r="O28" s="114">
        <f>CO2eq!N434</f>
        <v>451.84156226310176</v>
      </c>
      <c r="P28" s="114">
        <f>CO2eq!O434</f>
        <v>625.11440403392203</v>
      </c>
      <c r="Q28" s="114">
        <f>CO2eq!P434</f>
        <v>617.51661406865219</v>
      </c>
      <c r="R28" s="114">
        <f>CO2eq!Q434</f>
        <v>624.47460297701991</v>
      </c>
      <c r="S28" s="114">
        <f>CO2eq!R434</f>
        <v>678.70047787681824</v>
      </c>
      <c r="T28" s="114">
        <f>CO2eq!S434</f>
        <v>769.48794303940315</v>
      </c>
      <c r="U28" s="114">
        <f>CO2eq!T434</f>
        <v>791.9324406963367</v>
      </c>
      <c r="V28" s="114">
        <f>CO2eq!U434</f>
        <v>746.74386587782976</v>
      </c>
      <c r="W28" s="114">
        <f>CO2eq!V434</f>
        <v>716.58865852247789</v>
      </c>
      <c r="X28" s="114">
        <f>CO2eq!W434</f>
        <v>809.78252627828169</v>
      </c>
      <c r="Y28" s="114">
        <f>CO2eq!X434</f>
        <v>830.59464135394899</v>
      </c>
      <c r="Z28" s="114">
        <f>CO2eq!Y434</f>
        <v>832.83379488104447</v>
      </c>
      <c r="AA28" s="114">
        <f>CO2eq!Z434</f>
        <v>891.45698438201032</v>
      </c>
      <c r="AB28" s="114">
        <f>CO2eq!AA434</f>
        <v>982.93968412629704</v>
      </c>
      <c r="AC28" s="114">
        <f>CO2eq!AB434</f>
        <v>1083.6335428299121</v>
      </c>
      <c r="AD28" s="114">
        <f>CO2eq!AC434</f>
        <v>1138.062203625951</v>
      </c>
      <c r="AE28" s="114">
        <f>CO2eq!AD434</f>
        <v>1080.5469855546323</v>
      </c>
      <c r="AF28" s="114">
        <f>CO2eq!AE434</f>
        <v>1062.2680348041417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885</v>
      </c>
      <c r="C30" s="13" t="s">
        <v>869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1:32" x14ac:dyDescent="0.25">
      <c r="A31" s="6">
        <v>1</v>
      </c>
      <c r="B31" s="13" t="s">
        <v>887</v>
      </c>
      <c r="C31" s="13" t="s">
        <v>853</v>
      </c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</row>
    <row r="32" spans="1:32" x14ac:dyDescent="0.25">
      <c r="A32" s="6">
        <v>1</v>
      </c>
      <c r="B32" s="6" t="s">
        <v>889</v>
      </c>
      <c r="C32" s="31" t="s">
        <v>844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</row>
    <row r="34" spans="1:32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</row>
    <row r="35" spans="1:32" x14ac:dyDescent="0.25">
      <c r="A35" s="6">
        <v>2</v>
      </c>
      <c r="B35" s="6" t="s">
        <v>838</v>
      </c>
      <c r="C35" s="31" t="s">
        <v>847</v>
      </c>
      <c r="D35" s="32">
        <f t="shared" ref="D35:AD35" si="8">SUM(D36:D39)+D42</f>
        <v>1108.8514937033156</v>
      </c>
      <c r="E35" s="32">
        <f t="shared" si="8"/>
        <v>678.9300260770865</v>
      </c>
      <c r="F35" s="32">
        <f t="shared" si="8"/>
        <v>434.61672642971013</v>
      </c>
      <c r="G35" s="32">
        <f t="shared" si="8"/>
        <v>485.94242351439112</v>
      </c>
      <c r="H35" s="32">
        <f t="shared" si="8"/>
        <v>782.65541406674743</v>
      </c>
      <c r="I35" s="32">
        <f t="shared" si="8"/>
        <v>1024.3799727905532</v>
      </c>
      <c r="J35" s="32">
        <f t="shared" si="8"/>
        <v>1683.9053589897953</v>
      </c>
      <c r="K35" s="32">
        <f t="shared" si="8"/>
        <v>2404.0418124107932</v>
      </c>
      <c r="L35" s="32">
        <f t="shared" si="8"/>
        <v>2849.4156991683126</v>
      </c>
      <c r="M35" s="32">
        <f t="shared" si="8"/>
        <v>3868.5111876468818</v>
      </c>
      <c r="N35" s="32">
        <f t="shared" si="8"/>
        <v>2706.1089224182747</v>
      </c>
      <c r="O35" s="32">
        <f t="shared" si="8"/>
        <v>2224.3727089602612</v>
      </c>
      <c r="P35" s="32">
        <f t="shared" si="8"/>
        <v>2244.2372375156037</v>
      </c>
      <c r="Q35" s="32">
        <f t="shared" si="8"/>
        <v>2883.8855270668914</v>
      </c>
      <c r="R35" s="32">
        <f t="shared" si="8"/>
        <v>3795.5782803344246</v>
      </c>
      <c r="S35" s="32">
        <f t="shared" si="8"/>
        <v>2912.5876194395091</v>
      </c>
      <c r="T35" s="32">
        <f t="shared" si="8"/>
        <v>3265.4941702969768</v>
      </c>
      <c r="U35" s="32">
        <f t="shared" si="8"/>
        <v>5437.5403457621223</v>
      </c>
      <c r="V35" s="32">
        <f t="shared" si="8"/>
        <v>5054.4856745987599</v>
      </c>
      <c r="W35" s="32">
        <f t="shared" si="8"/>
        <v>4600.7797134466982</v>
      </c>
      <c r="X35" s="32">
        <f t="shared" si="8"/>
        <v>5725.1480328124799</v>
      </c>
      <c r="Y35" s="32">
        <f t="shared" si="8"/>
        <v>6540.9438466463398</v>
      </c>
      <c r="Z35" s="32">
        <f t="shared" si="8"/>
        <v>6955.1769390138061</v>
      </c>
      <c r="AA35" s="32">
        <f t="shared" si="8"/>
        <v>8250.6133751058733</v>
      </c>
      <c r="AB35" s="32">
        <f t="shared" si="8"/>
        <v>7299.9504073907028</v>
      </c>
      <c r="AC35" s="32">
        <f t="shared" si="8"/>
        <v>7231.0026200660232</v>
      </c>
      <c r="AD35" s="32">
        <f t="shared" si="8"/>
        <v>8147.229853966538</v>
      </c>
      <c r="AE35" s="32">
        <f>SUM(AE36:AE39)+AE42</f>
        <v>6940.7488731448693</v>
      </c>
      <c r="AF35" s="32">
        <f>SUM(AF36:AF39)+AF42</f>
        <v>9328.7242163256778</v>
      </c>
    </row>
    <row r="36" spans="1:32" x14ac:dyDescent="0.25">
      <c r="A36" s="6">
        <v>2</v>
      </c>
      <c r="B36" s="13" t="s">
        <v>840</v>
      </c>
      <c r="C36" s="13" t="s">
        <v>845</v>
      </c>
      <c r="D36" s="114">
        <v>73.044933634191224</v>
      </c>
      <c r="E36" s="114">
        <v>288.27954033239456</v>
      </c>
      <c r="F36" s="114">
        <v>177.9250771744492</v>
      </c>
      <c r="G36" s="114">
        <v>200.07703972673821</v>
      </c>
      <c r="H36" s="114">
        <v>326.12577129441422</v>
      </c>
      <c r="I36" s="114">
        <v>407.39896271893338</v>
      </c>
      <c r="J36" s="114">
        <v>696.72825770809061</v>
      </c>
      <c r="K36" s="114">
        <v>667.32561110200834</v>
      </c>
      <c r="L36" s="114">
        <v>828.83037324596523</v>
      </c>
      <c r="M36" s="114">
        <v>1050.6557050516828</v>
      </c>
      <c r="N36" s="114">
        <v>726.01616502123034</v>
      </c>
      <c r="O36" s="114">
        <v>616.40944872952207</v>
      </c>
      <c r="P36" s="114">
        <v>630.94474029945684</v>
      </c>
      <c r="Q36" s="114">
        <v>772.18825014417337</v>
      </c>
      <c r="R36" s="114">
        <v>994.46839578319896</v>
      </c>
      <c r="S36" s="114">
        <v>786.01612196588394</v>
      </c>
      <c r="T36" s="114">
        <v>863.95383122143403</v>
      </c>
      <c r="U36" s="114">
        <v>1449.9275263077302</v>
      </c>
      <c r="V36" s="114">
        <v>1324.5586957577643</v>
      </c>
      <c r="W36" s="114">
        <v>1218.5456964095342</v>
      </c>
      <c r="X36" s="114">
        <v>1538.2181862461277</v>
      </c>
      <c r="Y36" s="114">
        <v>1696.0634842253946</v>
      </c>
      <c r="Z36" s="114">
        <v>1851.9405365539517</v>
      </c>
      <c r="AA36" s="114">
        <v>2186.1198572006779</v>
      </c>
      <c r="AB36" s="114">
        <v>1912.1737312359946</v>
      </c>
      <c r="AC36" s="114">
        <v>1888.6751815126231</v>
      </c>
      <c r="AD36" s="114">
        <v>2222.5071662107939</v>
      </c>
      <c r="AE36" s="114">
        <v>1994.2932463947404</v>
      </c>
      <c r="AF36" s="114">
        <v>2534.9788230317663</v>
      </c>
    </row>
    <row r="37" spans="1:32" x14ac:dyDescent="0.25">
      <c r="A37" s="6">
        <v>2</v>
      </c>
      <c r="B37" s="13" t="s">
        <v>842</v>
      </c>
      <c r="C37" s="13" t="s">
        <v>851</v>
      </c>
      <c r="D37" s="114">
        <v>551.190420935411</v>
      </c>
      <c r="E37" s="114">
        <v>57.072643276542777</v>
      </c>
      <c r="F37" s="114">
        <v>35.22502654132191</v>
      </c>
      <c r="G37" s="114">
        <v>39.610599846886338</v>
      </c>
      <c r="H37" s="114">
        <v>64.565316660739455</v>
      </c>
      <c r="I37" s="114">
        <v>80.65551805612624</v>
      </c>
      <c r="J37" s="114">
        <v>137.9359883362234</v>
      </c>
      <c r="K37" s="114">
        <v>540.83670717718405</v>
      </c>
      <c r="L37" s="114">
        <v>682.91929971104605</v>
      </c>
      <c r="M37" s="114">
        <v>880.63757210536187</v>
      </c>
      <c r="N37" s="114">
        <v>646.48778998320097</v>
      </c>
      <c r="O37" s="114">
        <v>548.46668786816952</v>
      </c>
      <c r="P37" s="114">
        <v>570.69114129033494</v>
      </c>
      <c r="Q37" s="114">
        <v>746.60738666701218</v>
      </c>
      <c r="R37" s="114">
        <v>1034.5428122727417</v>
      </c>
      <c r="S37" s="114">
        <v>820.218512595893</v>
      </c>
      <c r="T37" s="114">
        <v>920.23991145265779</v>
      </c>
      <c r="U37" s="114">
        <v>1485.4555692352915</v>
      </c>
      <c r="V37" s="114">
        <v>1410.861537654539</v>
      </c>
      <c r="W37" s="114">
        <v>1329.5602667797668</v>
      </c>
      <c r="X37" s="114">
        <v>1808.6081010925093</v>
      </c>
      <c r="Y37" s="114">
        <v>2027.5847527510984</v>
      </c>
      <c r="Z37" s="114">
        <v>2071.8721720757035</v>
      </c>
      <c r="AA37" s="114">
        <v>2677.7375787765641</v>
      </c>
      <c r="AB37" s="114">
        <v>2366.554434612467</v>
      </c>
      <c r="AC37" s="114">
        <v>2371.3732410502989</v>
      </c>
      <c r="AD37" s="114">
        <v>2564.907018695601</v>
      </c>
      <c r="AE37" s="114">
        <v>2207.3518173472276</v>
      </c>
      <c r="AF37" s="114">
        <v>2861.8498615406584</v>
      </c>
    </row>
    <row r="38" spans="1:32" x14ac:dyDescent="0.25">
      <c r="A38" s="6">
        <v>2</v>
      </c>
      <c r="B38" s="13" t="s">
        <v>846</v>
      </c>
      <c r="C38" s="13" t="s">
        <v>839</v>
      </c>
      <c r="D38" s="114">
        <v>477.53647766777453</v>
      </c>
      <c r="E38" s="114">
        <v>329.63297609649248</v>
      </c>
      <c r="F38" s="114">
        <v>219.38965497975903</v>
      </c>
      <c r="G38" s="114">
        <v>244.03338374232828</v>
      </c>
      <c r="H38" s="114">
        <v>388.36300311320832</v>
      </c>
      <c r="I38" s="114">
        <v>532.11017578077144</v>
      </c>
      <c r="J38" s="114">
        <v>841.86388872869031</v>
      </c>
      <c r="K38" s="114">
        <v>1185.2664720439341</v>
      </c>
      <c r="L38" s="114">
        <v>1324.0768964571419</v>
      </c>
      <c r="M38" s="114">
        <v>1921.5797452810332</v>
      </c>
      <c r="N38" s="114">
        <v>1320.8975983098048</v>
      </c>
      <c r="O38" s="114">
        <v>1050.7465748477509</v>
      </c>
      <c r="P38" s="114">
        <v>1032.248401129443</v>
      </c>
      <c r="Q38" s="114">
        <v>1354.0401043767163</v>
      </c>
      <c r="R38" s="114">
        <v>1750.0570525988701</v>
      </c>
      <c r="S38" s="114">
        <v>1292.3360525999087</v>
      </c>
      <c r="T38" s="114">
        <v>1467.6112603263605</v>
      </c>
      <c r="U38" s="114">
        <v>2479.1251333376117</v>
      </c>
      <c r="V38" s="114">
        <v>2297.4107323128201</v>
      </c>
      <c r="W38" s="114">
        <v>2036.1200941856689</v>
      </c>
      <c r="X38" s="114">
        <v>2358.4112124951885</v>
      </c>
      <c r="Y38" s="114">
        <v>2791.3414128237005</v>
      </c>
      <c r="Z38" s="114">
        <v>2995.1672807805867</v>
      </c>
      <c r="AA38" s="114">
        <v>3345.2726162324889</v>
      </c>
      <c r="AB38" s="114">
        <v>2989.5404775540146</v>
      </c>
      <c r="AC38" s="114">
        <v>2947.4596332550063</v>
      </c>
      <c r="AD38" s="114">
        <v>3342.6962183583537</v>
      </c>
      <c r="AE38" s="114">
        <v>2696.522220247989</v>
      </c>
      <c r="AF38" s="114">
        <v>3896.5118198551081</v>
      </c>
    </row>
    <row r="39" spans="1:32" x14ac:dyDescent="0.25">
      <c r="A39" s="6">
        <v>2</v>
      </c>
      <c r="B39" s="13" t="s">
        <v>848</v>
      </c>
      <c r="C39" s="13" t="s">
        <v>896</v>
      </c>
      <c r="D39" s="32">
        <f t="shared" ref="D39:AD39" si="9">D40+D41</f>
        <v>7.079661465938921</v>
      </c>
      <c r="E39" s="32">
        <f t="shared" si="9"/>
        <v>3.9448663716565981</v>
      </c>
      <c r="F39" s="32">
        <f t="shared" si="9"/>
        <v>2.076967734179969</v>
      </c>
      <c r="G39" s="32">
        <f t="shared" si="9"/>
        <v>2.2214001984382703</v>
      </c>
      <c r="H39" s="32">
        <f t="shared" si="9"/>
        <v>3.6013229983854789</v>
      </c>
      <c r="I39" s="32">
        <f t="shared" si="9"/>
        <v>4.2153162347221489</v>
      </c>
      <c r="J39" s="32">
        <f t="shared" si="9"/>
        <v>7.3772242167910962</v>
      </c>
      <c r="K39" s="32">
        <f t="shared" si="9"/>
        <v>10.613022087666925</v>
      </c>
      <c r="L39" s="32">
        <f t="shared" si="9"/>
        <v>13.589129754160004</v>
      </c>
      <c r="M39" s="32">
        <f t="shared" si="9"/>
        <v>15.638165208803802</v>
      </c>
      <c r="N39" s="32">
        <f t="shared" si="9"/>
        <v>12.707369104038534</v>
      </c>
      <c r="O39" s="32">
        <f t="shared" si="9"/>
        <v>8.749997514818789</v>
      </c>
      <c r="P39" s="32">
        <f t="shared" si="9"/>
        <v>10.352954796369154</v>
      </c>
      <c r="Q39" s="32">
        <f t="shared" si="9"/>
        <v>11.049785878989992</v>
      </c>
      <c r="R39" s="32">
        <f t="shared" si="9"/>
        <v>16.510019679613769</v>
      </c>
      <c r="S39" s="32">
        <f t="shared" si="9"/>
        <v>14.016932277823452</v>
      </c>
      <c r="T39" s="32">
        <f t="shared" si="9"/>
        <v>13.689167296524516</v>
      </c>
      <c r="U39" s="32">
        <f t="shared" si="9"/>
        <v>23.03211688148933</v>
      </c>
      <c r="V39" s="32">
        <f t="shared" si="9"/>
        <v>21.65470887363723</v>
      </c>
      <c r="W39" s="32">
        <f t="shared" si="9"/>
        <v>16.55365607172812</v>
      </c>
      <c r="X39" s="32">
        <f t="shared" si="9"/>
        <v>19.910532978654086</v>
      </c>
      <c r="Y39" s="32">
        <f t="shared" si="9"/>
        <v>25.954196846146019</v>
      </c>
      <c r="Z39" s="32">
        <f t="shared" si="9"/>
        <v>36.196949603564136</v>
      </c>
      <c r="AA39" s="32">
        <f t="shared" si="9"/>
        <v>41.483322896142766</v>
      </c>
      <c r="AB39" s="32">
        <f t="shared" si="9"/>
        <v>31.681763988226866</v>
      </c>
      <c r="AC39" s="32">
        <f t="shared" si="9"/>
        <v>23.494564248094509</v>
      </c>
      <c r="AD39" s="32">
        <f t="shared" si="9"/>
        <v>17.119450701790001</v>
      </c>
      <c r="AE39" s="32">
        <f>AE40+AE41</f>
        <v>42.5815891549125</v>
      </c>
      <c r="AF39" s="32">
        <f>AF40+AF41</f>
        <v>35.383711898145094</v>
      </c>
    </row>
    <row r="40" spans="1:32" x14ac:dyDescent="0.25">
      <c r="A40" s="6">
        <v>2</v>
      </c>
      <c r="B40" s="13" t="s">
        <v>852</v>
      </c>
      <c r="C40" s="13" t="s">
        <v>893</v>
      </c>
      <c r="D40" s="114">
        <v>4.9390834477451184</v>
      </c>
      <c r="E40" s="114">
        <v>2.9602826260861725</v>
      </c>
      <c r="F40" s="114">
        <v>1.6211135686930869</v>
      </c>
      <c r="G40" s="114">
        <v>1.6293807498777766</v>
      </c>
      <c r="H40" s="114">
        <v>2.5803967288774157</v>
      </c>
      <c r="I40" s="114">
        <v>2.8775722158140282</v>
      </c>
      <c r="J40" s="114">
        <v>4.533352689437165</v>
      </c>
      <c r="K40" s="114">
        <v>6.600614304575104</v>
      </c>
      <c r="L40" s="114">
        <v>7.0471827456450029</v>
      </c>
      <c r="M40" s="114">
        <v>8.441976715971192</v>
      </c>
      <c r="N40" s="114">
        <v>7.9788827985916404</v>
      </c>
      <c r="O40" s="114">
        <v>6.205469220614841</v>
      </c>
      <c r="P40" s="114">
        <v>6.1515738848953632</v>
      </c>
      <c r="Q40" s="114">
        <v>7.3461759007298779</v>
      </c>
      <c r="R40" s="114">
        <v>10.009272809863313</v>
      </c>
      <c r="S40" s="114">
        <v>10.243239256520857</v>
      </c>
      <c r="T40" s="114">
        <v>9.1959100732871715</v>
      </c>
      <c r="U40" s="114">
        <v>14.482044912065611</v>
      </c>
      <c r="V40" s="114">
        <v>13.437085602668185</v>
      </c>
      <c r="W40" s="114">
        <v>9.0118662517534318</v>
      </c>
      <c r="X40" s="114">
        <v>10.880443455010923</v>
      </c>
      <c r="Y40" s="114">
        <v>13.61593711033097</v>
      </c>
      <c r="Z40" s="114">
        <v>16.012946833265513</v>
      </c>
      <c r="AA40" s="114">
        <v>21.739695977871587</v>
      </c>
      <c r="AB40" s="114">
        <v>14.748391701231448</v>
      </c>
      <c r="AC40" s="114">
        <v>0</v>
      </c>
      <c r="AD40" s="114">
        <v>0</v>
      </c>
      <c r="AE40" s="114">
        <v>29.260152450833335</v>
      </c>
      <c r="AF40" s="114">
        <v>29.240852491998801</v>
      </c>
    </row>
    <row r="41" spans="1:32" x14ac:dyDescent="0.25">
      <c r="A41" s="6">
        <v>2</v>
      </c>
      <c r="B41" s="13" t="s">
        <v>854</v>
      </c>
      <c r="C41" s="13" t="s">
        <v>864</v>
      </c>
      <c r="D41" s="114">
        <v>2.1405780181938021</v>
      </c>
      <c r="E41" s="114">
        <v>0.98458374557042561</v>
      </c>
      <c r="F41" s="114">
        <v>0.45585416548688218</v>
      </c>
      <c r="G41" s="114">
        <v>0.5920194485604936</v>
      </c>
      <c r="H41" s="114">
        <v>1.0209262695080634</v>
      </c>
      <c r="I41" s="114">
        <v>1.3377440189081204</v>
      </c>
      <c r="J41" s="114">
        <v>2.8438715273539312</v>
      </c>
      <c r="K41" s="114">
        <v>4.0124077830918212</v>
      </c>
      <c r="L41" s="114">
        <v>6.5419470085150007</v>
      </c>
      <c r="M41" s="114">
        <v>7.1961884928326105</v>
      </c>
      <c r="N41" s="114">
        <v>4.7284863054468946</v>
      </c>
      <c r="O41" s="114">
        <v>2.5445282942039475</v>
      </c>
      <c r="P41" s="114">
        <v>4.2013809114737901</v>
      </c>
      <c r="Q41" s="114">
        <v>3.703609978260114</v>
      </c>
      <c r="R41" s="114">
        <v>6.500746869750456</v>
      </c>
      <c r="S41" s="114">
        <v>3.7736930213025954</v>
      </c>
      <c r="T41" s="114">
        <v>4.4932572232373449</v>
      </c>
      <c r="U41" s="114">
        <v>8.5500719694237208</v>
      </c>
      <c r="V41" s="114">
        <v>8.2176232709690442</v>
      </c>
      <c r="W41" s="114">
        <v>7.5417898199746887</v>
      </c>
      <c r="X41" s="114">
        <v>9.0300895236431629</v>
      </c>
      <c r="Y41" s="114">
        <v>12.338259735815051</v>
      </c>
      <c r="Z41" s="114">
        <v>20.184002770298623</v>
      </c>
      <c r="AA41" s="114">
        <v>19.743626918271179</v>
      </c>
      <c r="AB41" s="114">
        <v>16.933372286995418</v>
      </c>
      <c r="AC41" s="114">
        <v>23.494564248094509</v>
      </c>
      <c r="AD41" s="114">
        <v>17.119450701790001</v>
      </c>
      <c r="AE41" s="114">
        <v>13.321436704079163</v>
      </c>
      <c r="AF41" s="114">
        <v>6.1428594061462922</v>
      </c>
    </row>
    <row r="42" spans="1:32" x14ac:dyDescent="0.25">
      <c r="A42" s="6">
        <v>2</v>
      </c>
      <c r="B42" s="13" t="s">
        <v>855</v>
      </c>
      <c r="C42" s="13" t="s">
        <v>892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865</v>
      </c>
      <c r="C43" s="31" t="s">
        <v>850</v>
      </c>
      <c r="D43" s="32">
        <f t="shared" ref="D43:AD43" si="10">SUM(D44:D48)</f>
        <v>29.715383781563169</v>
      </c>
      <c r="E43" s="32">
        <f t="shared" si="10"/>
        <v>20.015737707301167</v>
      </c>
      <c r="F43" s="32">
        <f t="shared" si="10"/>
        <v>11.234825989465145</v>
      </c>
      <c r="G43" s="32">
        <f t="shared" si="10"/>
        <v>13.183641804754105</v>
      </c>
      <c r="H43" s="32">
        <f t="shared" si="10"/>
        <v>16.033605626135206</v>
      </c>
      <c r="I43" s="32">
        <f t="shared" si="10"/>
        <v>16.107253546681971</v>
      </c>
      <c r="J43" s="32">
        <f t="shared" si="10"/>
        <v>25.412184995415501</v>
      </c>
      <c r="K43" s="32">
        <f t="shared" si="10"/>
        <v>29.915845242461295</v>
      </c>
      <c r="L43" s="32">
        <f t="shared" si="10"/>
        <v>30.622297363961149</v>
      </c>
      <c r="M43" s="32">
        <f t="shared" si="10"/>
        <v>35.23976624761103</v>
      </c>
      <c r="N43" s="32">
        <f t="shared" si="10"/>
        <v>26.732719139890989</v>
      </c>
      <c r="O43" s="32">
        <f t="shared" si="10"/>
        <v>21.72721004125696</v>
      </c>
      <c r="P43" s="32">
        <f t="shared" si="10"/>
        <v>19.014837617490933</v>
      </c>
      <c r="Q43" s="32">
        <f t="shared" si="10"/>
        <v>23.338771656133456</v>
      </c>
      <c r="R43" s="32">
        <f t="shared" si="10"/>
        <v>28.326441168203708</v>
      </c>
      <c r="S43" s="32">
        <f t="shared" si="10"/>
        <v>20.414202439375657</v>
      </c>
      <c r="T43" s="32">
        <f t="shared" si="10"/>
        <v>23.932304157269726</v>
      </c>
      <c r="U43" s="32">
        <f t="shared" si="10"/>
        <v>39.347712373623338</v>
      </c>
      <c r="V43" s="32">
        <f t="shared" si="10"/>
        <v>37.242211903920122</v>
      </c>
      <c r="W43" s="32">
        <f t="shared" si="10"/>
        <v>33.182570973715556</v>
      </c>
      <c r="X43" s="32">
        <f t="shared" si="10"/>
        <v>133.85857892997893</v>
      </c>
      <c r="Y43" s="32">
        <f t="shared" si="10"/>
        <v>141.34958535419858</v>
      </c>
      <c r="Z43" s="32">
        <f t="shared" si="10"/>
        <v>145.66369092437995</v>
      </c>
      <c r="AA43" s="32">
        <f t="shared" si="10"/>
        <v>168.99136582778806</v>
      </c>
      <c r="AB43" s="32">
        <f t="shared" si="10"/>
        <v>184.00888412379578</v>
      </c>
      <c r="AC43" s="32">
        <f t="shared" si="10"/>
        <v>192.2593726717547</v>
      </c>
      <c r="AD43" s="32">
        <f t="shared" si="10"/>
        <v>186.90997575916003</v>
      </c>
      <c r="AE43" s="32">
        <f>SUM(AE44:AE48)</f>
        <v>175.24281323449998</v>
      </c>
      <c r="AF43" s="32">
        <f>SUM(AF44:AF48)</f>
        <v>286.06462040815615</v>
      </c>
    </row>
    <row r="44" spans="1:32" x14ac:dyDescent="0.25">
      <c r="A44" s="6">
        <v>2</v>
      </c>
      <c r="B44" s="13" t="s">
        <v>866</v>
      </c>
      <c r="C44" s="13" t="s">
        <v>886</v>
      </c>
      <c r="D44" s="114">
        <v>3.3061719602044297</v>
      </c>
      <c r="E44" s="114">
        <v>1.9381020532554194</v>
      </c>
      <c r="F44" s="114">
        <v>1.1601339011340805</v>
      </c>
      <c r="G44" s="114">
        <v>1.2649643443922931</v>
      </c>
      <c r="H44" s="114">
        <v>1.8902445663872425</v>
      </c>
      <c r="I44" s="114">
        <v>2.2531231580185764</v>
      </c>
      <c r="J44" s="114">
        <v>3.2778931052714766</v>
      </c>
      <c r="K44" s="114">
        <v>5.4064885605359274</v>
      </c>
      <c r="L44" s="114">
        <v>6.7825395047387502</v>
      </c>
      <c r="M44" s="114">
        <v>7.4913573155526283</v>
      </c>
      <c r="N44" s="114">
        <v>5.7108237388333976</v>
      </c>
      <c r="O44" s="114">
        <v>4.4929097859790783</v>
      </c>
      <c r="P44" s="114">
        <v>4.2836951647200063</v>
      </c>
      <c r="Q44" s="114">
        <v>5.2513768147303557</v>
      </c>
      <c r="R44" s="114">
        <v>7.0501776900247579</v>
      </c>
      <c r="S44" s="114">
        <v>6.2568477190205032</v>
      </c>
      <c r="T44" s="114">
        <v>9.4900491716225766</v>
      </c>
      <c r="U44" s="114">
        <v>21.329108301639739</v>
      </c>
      <c r="V44" s="114">
        <v>20.900117915583284</v>
      </c>
      <c r="W44" s="114">
        <v>18.758737991479645</v>
      </c>
      <c r="X44" s="114">
        <v>2.1986648998181098</v>
      </c>
      <c r="Y44" s="114">
        <v>6.8036052109797325</v>
      </c>
      <c r="Z44" s="114">
        <v>6.5939780813492312</v>
      </c>
      <c r="AA44" s="114">
        <v>8.7556979298242084</v>
      </c>
      <c r="AB44" s="114">
        <v>30.758296949777339</v>
      </c>
      <c r="AC44" s="114">
        <v>37.936720353621347</v>
      </c>
      <c r="AD44" s="114">
        <v>12.563946848160001</v>
      </c>
      <c r="AE44" s="114">
        <v>28.034866769249998</v>
      </c>
      <c r="AF44" s="114">
        <v>66.331086757500103</v>
      </c>
    </row>
    <row r="45" spans="1:32" x14ac:dyDescent="0.25">
      <c r="A45" s="6">
        <v>2</v>
      </c>
      <c r="B45" s="13" t="s">
        <v>867</v>
      </c>
      <c r="C45" s="13" t="s">
        <v>883</v>
      </c>
      <c r="D45" s="114">
        <v>26.409211821358738</v>
      </c>
      <c r="E45" s="114">
        <v>18.077635654045746</v>
      </c>
      <c r="F45" s="114">
        <v>10.074692088331064</v>
      </c>
      <c r="G45" s="114">
        <v>11.918677460361812</v>
      </c>
      <c r="H45" s="114">
        <v>14.143361059747964</v>
      </c>
      <c r="I45" s="114">
        <v>13.854130388663394</v>
      </c>
      <c r="J45" s="114">
        <v>22.134291890144024</v>
      </c>
      <c r="K45" s="114">
        <v>24.509356681925368</v>
      </c>
      <c r="L45" s="114">
        <v>23.839757859222399</v>
      </c>
      <c r="M45" s="114">
        <v>27.7484089320584</v>
      </c>
      <c r="N45" s="114">
        <v>21.021895401057591</v>
      </c>
      <c r="O45" s="114">
        <v>17.23430025527788</v>
      </c>
      <c r="P45" s="114">
        <v>14.731142452770927</v>
      </c>
      <c r="Q45" s="114">
        <v>18.0873948414031</v>
      </c>
      <c r="R45" s="114">
        <v>21.276263478178951</v>
      </c>
      <c r="S45" s="114">
        <v>14.157354720355153</v>
      </c>
      <c r="T45" s="114">
        <v>14.442254985647152</v>
      </c>
      <c r="U45" s="114">
        <v>18.018604071983603</v>
      </c>
      <c r="V45" s="114">
        <v>16.342093988336835</v>
      </c>
      <c r="W45" s="114">
        <v>14.423832982235913</v>
      </c>
      <c r="X45" s="114">
        <v>131.65991403016082</v>
      </c>
      <c r="Y45" s="114">
        <v>134.54598014321886</v>
      </c>
      <c r="Z45" s="114">
        <v>139.06971284303071</v>
      </c>
      <c r="AA45" s="114">
        <v>160.23566789796385</v>
      </c>
      <c r="AB45" s="114">
        <v>153.25058717401845</v>
      </c>
      <c r="AC45" s="114">
        <v>154.32265231813335</v>
      </c>
      <c r="AD45" s="114">
        <v>174.34602891100002</v>
      </c>
      <c r="AE45" s="114">
        <v>147.20794646524999</v>
      </c>
      <c r="AF45" s="114">
        <v>219.73353365065603</v>
      </c>
    </row>
    <row r="46" spans="1:32" x14ac:dyDescent="0.25">
      <c r="A46" s="6">
        <v>2</v>
      </c>
      <c r="B46" s="13" t="s">
        <v>870</v>
      </c>
      <c r="C46" s="13" t="s">
        <v>888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871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3" t="str">
        <f t="shared" ref="A53:AF53" si="11">A3</f>
        <v>Alcance</v>
      </c>
      <c r="B53" s="103" t="str">
        <f t="shared" si="11"/>
        <v>Código GPC</v>
      </c>
      <c r="C53" s="103" t="str">
        <f t="shared" si="11"/>
        <v>Clasificación GPC</v>
      </c>
      <c r="D53" s="103">
        <f t="shared" si="11"/>
        <v>1990</v>
      </c>
      <c r="E53" s="103">
        <f t="shared" si="11"/>
        <v>1991</v>
      </c>
      <c r="F53" s="103">
        <f t="shared" si="11"/>
        <v>1992</v>
      </c>
      <c r="G53" s="103">
        <f t="shared" si="11"/>
        <v>1993</v>
      </c>
      <c r="H53" s="103">
        <f t="shared" si="11"/>
        <v>1994</v>
      </c>
      <c r="I53" s="103">
        <f t="shared" si="11"/>
        <v>1995</v>
      </c>
      <c r="J53" s="103">
        <f t="shared" si="11"/>
        <v>1996</v>
      </c>
      <c r="K53" s="103">
        <f t="shared" si="11"/>
        <v>1997</v>
      </c>
      <c r="L53" s="103">
        <f t="shared" si="11"/>
        <v>1998</v>
      </c>
      <c r="M53" s="103">
        <f t="shared" si="11"/>
        <v>1999</v>
      </c>
      <c r="N53" s="103">
        <f t="shared" si="11"/>
        <v>2000</v>
      </c>
      <c r="O53" s="103">
        <f t="shared" si="11"/>
        <v>2001</v>
      </c>
      <c r="P53" s="103">
        <f t="shared" si="11"/>
        <v>2002</v>
      </c>
      <c r="Q53" s="103">
        <f t="shared" si="11"/>
        <v>2003</v>
      </c>
      <c r="R53" s="103">
        <f t="shared" si="11"/>
        <v>2004</v>
      </c>
      <c r="S53" s="103">
        <f t="shared" si="11"/>
        <v>2005</v>
      </c>
      <c r="T53" s="103">
        <f t="shared" si="11"/>
        <v>2006</v>
      </c>
      <c r="U53" s="103">
        <f t="shared" si="11"/>
        <v>2007</v>
      </c>
      <c r="V53" s="103">
        <f t="shared" si="11"/>
        <v>2008</v>
      </c>
      <c r="W53" s="103">
        <f t="shared" si="11"/>
        <v>2009</v>
      </c>
      <c r="X53" s="103">
        <f t="shared" si="11"/>
        <v>2010</v>
      </c>
      <c r="Y53" s="103">
        <f t="shared" si="11"/>
        <v>2011</v>
      </c>
      <c r="Z53" s="103">
        <f t="shared" si="11"/>
        <v>2012</v>
      </c>
      <c r="AA53" s="103">
        <f t="shared" si="11"/>
        <v>2013</v>
      </c>
      <c r="AB53" s="103">
        <f t="shared" si="11"/>
        <v>2014</v>
      </c>
      <c r="AC53" s="103">
        <f t="shared" si="11"/>
        <v>2015</v>
      </c>
      <c r="AD53" s="103">
        <f t="shared" si="11"/>
        <v>2016</v>
      </c>
      <c r="AE53" s="103">
        <f t="shared" si="11"/>
        <v>2017</v>
      </c>
      <c r="AF53" s="103">
        <f t="shared" si="11"/>
        <v>2018</v>
      </c>
    </row>
    <row r="54" spans="1:32" x14ac:dyDescent="0.25">
      <c r="A54" s="103">
        <f t="shared" ref="A54:AF54" si="12">A4</f>
        <v>0</v>
      </c>
      <c r="B54" s="103">
        <f t="shared" si="12"/>
        <v>0</v>
      </c>
      <c r="C54" s="103">
        <f t="shared" si="12"/>
        <v>0</v>
      </c>
      <c r="D54" s="103" t="str">
        <f t="shared" si="12"/>
        <v>ktCO₂eq</v>
      </c>
      <c r="E54" s="103" t="str">
        <f t="shared" si="12"/>
        <v>ktCO₂eq</v>
      </c>
      <c r="F54" s="103" t="str">
        <f t="shared" si="12"/>
        <v>ktCO₂eq</v>
      </c>
      <c r="G54" s="103" t="str">
        <f t="shared" si="12"/>
        <v>ktCO₂eq</v>
      </c>
      <c r="H54" s="103" t="str">
        <f t="shared" si="12"/>
        <v>ktCO₂eq</v>
      </c>
      <c r="I54" s="103" t="str">
        <f t="shared" si="12"/>
        <v>ktCO₂eq</v>
      </c>
      <c r="J54" s="103" t="str">
        <f t="shared" si="12"/>
        <v>ktCO₂eq</v>
      </c>
      <c r="K54" s="103" t="str">
        <f t="shared" si="12"/>
        <v>ktCO₂eq</v>
      </c>
      <c r="L54" s="103" t="str">
        <f t="shared" si="12"/>
        <v>ktCO₂eq</v>
      </c>
      <c r="M54" s="103" t="str">
        <f t="shared" si="12"/>
        <v>ktCO₂eq</v>
      </c>
      <c r="N54" s="103" t="str">
        <f t="shared" si="12"/>
        <v>ktCO₂eq</v>
      </c>
      <c r="O54" s="103" t="str">
        <f t="shared" si="12"/>
        <v>ktCO₂eq</v>
      </c>
      <c r="P54" s="103" t="str">
        <f t="shared" si="12"/>
        <v>ktCO₂eq</v>
      </c>
      <c r="Q54" s="103" t="str">
        <f t="shared" si="12"/>
        <v>ktCO₂eq</v>
      </c>
      <c r="R54" s="103" t="str">
        <f t="shared" si="12"/>
        <v>ktCO₂eq</v>
      </c>
      <c r="S54" s="103" t="str">
        <f t="shared" si="12"/>
        <v>ktCO₂eq</v>
      </c>
      <c r="T54" s="103" t="str">
        <f t="shared" si="12"/>
        <v>ktCO₂eq</v>
      </c>
      <c r="U54" s="103" t="str">
        <f t="shared" si="12"/>
        <v>ktCO₂eq</v>
      </c>
      <c r="V54" s="103" t="str">
        <f t="shared" si="12"/>
        <v>ktCO₂eq</v>
      </c>
      <c r="W54" s="103" t="str">
        <f t="shared" si="12"/>
        <v>ktCO₂eq</v>
      </c>
      <c r="X54" s="103" t="str">
        <f t="shared" si="12"/>
        <v>ktCO₂eq</v>
      </c>
      <c r="Y54" s="103" t="str">
        <f t="shared" si="12"/>
        <v>ktCO₂eq</v>
      </c>
      <c r="Z54" s="103" t="str">
        <f t="shared" si="12"/>
        <v>ktCO₂eq</v>
      </c>
      <c r="AA54" s="103" t="str">
        <f t="shared" si="12"/>
        <v>ktCO₂eq</v>
      </c>
      <c r="AB54" s="103" t="str">
        <f t="shared" si="12"/>
        <v>ktCO₂eq</v>
      </c>
      <c r="AC54" s="103" t="str">
        <f t="shared" si="12"/>
        <v>ktCO₂eq</v>
      </c>
      <c r="AD54" s="103" t="str">
        <f t="shared" si="12"/>
        <v>ktCO₂eq</v>
      </c>
      <c r="AE54" s="103" t="str">
        <f t="shared" si="12"/>
        <v>ktCO₂eq</v>
      </c>
      <c r="AF54" s="103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6814.0515453920298</v>
      </c>
      <c r="E55" s="32">
        <f t="shared" si="13"/>
        <v>6974.7301825031063</v>
      </c>
      <c r="F55" s="32">
        <f t="shared" si="13"/>
        <v>8018.7182462738401</v>
      </c>
      <c r="G55" s="32">
        <f t="shared" si="13"/>
        <v>8783.9712164806315</v>
      </c>
      <c r="H55" s="32">
        <f t="shared" si="13"/>
        <v>9265.4573523706931</v>
      </c>
      <c r="I55" s="32">
        <f t="shared" si="13"/>
        <v>10285.771313893909</v>
      </c>
      <c r="J55" s="32">
        <f t="shared" si="13"/>
        <v>10672.68260997301</v>
      </c>
      <c r="K55" s="32">
        <f t="shared" si="13"/>
        <v>12848.336733321192</v>
      </c>
      <c r="L55" s="32">
        <f t="shared" si="13"/>
        <v>11760.785874632465</v>
      </c>
      <c r="M55" s="32">
        <f t="shared" si="13"/>
        <v>11830.762948149291</v>
      </c>
      <c r="N55" s="32">
        <f t="shared" si="13"/>
        <v>11975.939734610927</v>
      </c>
      <c r="O55" s="32">
        <f t="shared" si="13"/>
        <v>12631.179689601233</v>
      </c>
      <c r="P55" s="32">
        <f t="shared" si="13"/>
        <v>12370.094358664688</v>
      </c>
      <c r="Q55" s="32">
        <f t="shared" si="13"/>
        <v>12416.20858245636</v>
      </c>
      <c r="R55" s="32">
        <f t="shared" si="13"/>
        <v>12851.103436709745</v>
      </c>
      <c r="S55" s="32">
        <f t="shared" si="13"/>
        <v>13063.664330849073</v>
      </c>
      <c r="T55" s="32">
        <f t="shared" si="13"/>
        <v>13264.470682604569</v>
      </c>
      <c r="U55" s="32">
        <f t="shared" si="13"/>
        <v>14284.502285424292</v>
      </c>
      <c r="V55" s="32">
        <f t="shared" si="13"/>
        <v>14165.720201649216</v>
      </c>
      <c r="W55" s="32">
        <f t="shared" si="13"/>
        <v>13536.781177146418</v>
      </c>
      <c r="X55" s="32">
        <f t="shared" si="13"/>
        <v>13774.450603302912</v>
      </c>
      <c r="Y55" s="32">
        <f t="shared" si="13"/>
        <v>14425.218026683686</v>
      </c>
      <c r="Z55" s="32">
        <f t="shared" si="13"/>
        <v>15436.708218667847</v>
      </c>
      <c r="AA55" s="32">
        <f t="shared" si="13"/>
        <v>15916.303050445764</v>
      </c>
      <c r="AB55" s="32">
        <f t="shared" si="13"/>
        <v>15791.061481362696</v>
      </c>
      <c r="AC55" s="32">
        <f t="shared" si="13"/>
        <v>16959.955729394129</v>
      </c>
      <c r="AD55" s="32">
        <f t="shared" si="13"/>
        <v>17864.755259410216</v>
      </c>
      <c r="AE55" s="32">
        <f t="shared" si="13"/>
        <v>18722.294744508581</v>
      </c>
      <c r="AF55" s="32">
        <f t="shared" si="13"/>
        <v>18989.844434520903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1138.5668774848787</v>
      </c>
      <c r="E56" s="32">
        <f t="shared" si="14"/>
        <v>698.94576378438762</v>
      </c>
      <c r="F56" s="32">
        <f t="shared" si="14"/>
        <v>445.85155241917528</v>
      </c>
      <c r="G56" s="32">
        <f t="shared" si="14"/>
        <v>499.12606531914525</v>
      </c>
      <c r="H56" s="32">
        <f t="shared" si="14"/>
        <v>798.68901969288265</v>
      </c>
      <c r="I56" s="32">
        <f t="shared" si="14"/>
        <v>1040.4872263372351</v>
      </c>
      <c r="J56" s="32">
        <f t="shared" si="14"/>
        <v>1709.3175439852109</v>
      </c>
      <c r="K56" s="32">
        <f t="shared" si="14"/>
        <v>2433.9576576532545</v>
      </c>
      <c r="L56" s="32">
        <f t="shared" si="14"/>
        <v>2880.0379965322736</v>
      </c>
      <c r="M56" s="32">
        <f t="shared" si="14"/>
        <v>3903.7509538944928</v>
      </c>
      <c r="N56" s="32">
        <f t="shared" si="14"/>
        <v>2732.8416415581655</v>
      </c>
      <c r="O56" s="32">
        <f t="shared" si="14"/>
        <v>2246.0999190015182</v>
      </c>
      <c r="P56" s="32">
        <f t="shared" si="14"/>
        <v>2263.2520751330949</v>
      </c>
      <c r="Q56" s="32">
        <f t="shared" si="14"/>
        <v>2907.2242987230247</v>
      </c>
      <c r="R56" s="32">
        <f t="shared" si="14"/>
        <v>3823.9047215026285</v>
      </c>
      <c r="S56" s="32">
        <f t="shared" si="14"/>
        <v>2933.0018218788846</v>
      </c>
      <c r="T56" s="32">
        <f t="shared" si="14"/>
        <v>3289.4264744542465</v>
      </c>
      <c r="U56" s="32">
        <f t="shared" si="14"/>
        <v>5476.8880581357453</v>
      </c>
      <c r="V56" s="32">
        <f t="shared" si="14"/>
        <v>5091.7278865026801</v>
      </c>
      <c r="W56" s="32">
        <f t="shared" si="14"/>
        <v>4633.9622844204141</v>
      </c>
      <c r="X56" s="32">
        <f t="shared" si="14"/>
        <v>5859.0066117424585</v>
      </c>
      <c r="Y56" s="32">
        <f t="shared" si="14"/>
        <v>6682.2934320005388</v>
      </c>
      <c r="Z56" s="32">
        <f t="shared" si="14"/>
        <v>7100.8406299381859</v>
      </c>
      <c r="AA56" s="32">
        <f t="shared" si="14"/>
        <v>8419.6047409336607</v>
      </c>
      <c r="AB56" s="32">
        <f t="shared" si="14"/>
        <v>7483.9592915144985</v>
      </c>
      <c r="AC56" s="32">
        <f t="shared" si="14"/>
        <v>7423.2619927377782</v>
      </c>
      <c r="AD56" s="32">
        <f t="shared" si="14"/>
        <v>8334.1398297256983</v>
      </c>
      <c r="AE56" s="32">
        <f t="shared" si="14"/>
        <v>7115.9916863793696</v>
      </c>
      <c r="AF56" s="32">
        <f t="shared" si="14"/>
        <v>9614.7888367338346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3339.7420613363947</v>
      </c>
      <c r="E57" s="32">
        <f t="shared" si="15"/>
        <v>3450.8265046333222</v>
      </c>
      <c r="F57" s="32">
        <f t="shared" si="15"/>
        <v>4098.9644717774199</v>
      </c>
      <c r="G57" s="32">
        <f t="shared" si="15"/>
        <v>4419.452315914793</v>
      </c>
      <c r="H57" s="32">
        <f t="shared" si="15"/>
        <v>4428.8264657071022</v>
      </c>
      <c r="I57" s="32">
        <f t="shared" si="15"/>
        <v>4944.2506024356717</v>
      </c>
      <c r="J57" s="32">
        <f t="shared" si="15"/>
        <v>4876.2048574399232</v>
      </c>
      <c r="K57" s="32">
        <f t="shared" si="15"/>
        <v>6606.0845709521709</v>
      </c>
      <c r="L57" s="32">
        <f t="shared" si="15"/>
        <v>5166.2534008287621</v>
      </c>
      <c r="M57" s="32">
        <f t="shared" si="15"/>
        <v>4956.8411176540694</v>
      </c>
      <c r="N57" s="32">
        <f t="shared" si="15"/>
        <v>4920.5323531631166</v>
      </c>
      <c r="O57" s="32">
        <f t="shared" si="15"/>
        <v>5387.0842739702539</v>
      </c>
      <c r="P57" s="32">
        <f t="shared" si="15"/>
        <v>4833.0671935332357</v>
      </c>
      <c r="Q57" s="32">
        <f t="shared" si="15"/>
        <v>4888.1069467520292</v>
      </c>
      <c r="R57" s="32">
        <f t="shared" si="15"/>
        <v>5070.9285540791152</v>
      </c>
      <c r="S57" s="32">
        <f t="shared" si="15"/>
        <v>4674.5382459755083</v>
      </c>
      <c r="T57" s="32">
        <f t="shared" si="15"/>
        <v>4894.6615265271848</v>
      </c>
      <c r="U57" s="32">
        <f t="shared" si="15"/>
        <v>5655.6770023496601</v>
      </c>
      <c r="V57" s="32">
        <f t="shared" si="15"/>
        <v>5560.3330967473121</v>
      </c>
      <c r="W57" s="32">
        <f t="shared" si="15"/>
        <v>5171.4640136991866</v>
      </c>
      <c r="X57" s="32">
        <f t="shared" si="15"/>
        <v>5060.443191732913</v>
      </c>
      <c r="Y57" s="32">
        <f t="shared" si="15"/>
        <v>5473.1524171941983</v>
      </c>
      <c r="Z57" s="32">
        <f t="shared" si="15"/>
        <v>6151.3624568085761</v>
      </c>
      <c r="AA57" s="32">
        <f t="shared" si="15"/>
        <v>5976.3853828468036</v>
      </c>
      <c r="AB57" s="32">
        <f t="shared" si="15"/>
        <v>6054.7019130921235</v>
      </c>
      <c r="AC57" s="32">
        <f t="shared" si="15"/>
        <v>6083.4559404407491</v>
      </c>
      <c r="AD57" s="32">
        <f t="shared" si="15"/>
        <v>6582.569097402763</v>
      </c>
      <c r="AE57" s="32">
        <f t="shared" si="15"/>
        <v>6990.7955384268771</v>
      </c>
      <c r="AF57" s="32">
        <f t="shared" si="15"/>
        <v>6675.4824258633307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3001.1642242336507</v>
      </c>
      <c r="E58" s="32">
        <f t="shared" si="16"/>
        <v>3022.4240735711519</v>
      </c>
      <c r="F58" s="32">
        <f t="shared" si="16"/>
        <v>3341.5118432838722</v>
      </c>
      <c r="G58" s="32">
        <f t="shared" si="16"/>
        <v>3718.4223077747874</v>
      </c>
      <c r="H58" s="32">
        <f t="shared" si="16"/>
        <v>4122.1102772506893</v>
      </c>
      <c r="I58" s="32">
        <f t="shared" si="16"/>
        <v>4572.2995529015079</v>
      </c>
      <c r="J58" s="32">
        <f t="shared" si="16"/>
        <v>4972.3670257946833</v>
      </c>
      <c r="K58" s="32">
        <f t="shared" si="16"/>
        <v>5311.3213463033235</v>
      </c>
      <c r="L58" s="32">
        <f t="shared" si="16"/>
        <v>5549.6568468196801</v>
      </c>
      <c r="M58" s="32">
        <f t="shared" si="16"/>
        <v>5735.3869067229261</v>
      </c>
      <c r="N58" s="32">
        <f t="shared" si="16"/>
        <v>5827.4884255073039</v>
      </c>
      <c r="O58" s="32">
        <f t="shared" si="16"/>
        <v>5567.369590847039</v>
      </c>
      <c r="P58" s="32">
        <f t="shared" si="16"/>
        <v>5588.344552827868</v>
      </c>
      <c r="Q58" s="32">
        <f t="shared" si="16"/>
        <v>5496.0966355862101</v>
      </c>
      <c r="R58" s="32">
        <f t="shared" si="16"/>
        <v>5643.7477367053589</v>
      </c>
      <c r="S58" s="32">
        <f t="shared" si="16"/>
        <v>6097.9414685561833</v>
      </c>
      <c r="T58" s="32">
        <f t="shared" si="16"/>
        <v>5880.7805752012455</v>
      </c>
      <c r="U58" s="32">
        <f t="shared" si="16"/>
        <v>6341.5572641955969</v>
      </c>
      <c r="V58" s="32">
        <f t="shared" si="16"/>
        <v>6584.6970916166474</v>
      </c>
      <c r="W58" s="32">
        <f t="shared" si="16"/>
        <v>6606.8031981694367</v>
      </c>
      <c r="X58" s="32">
        <f t="shared" si="16"/>
        <v>6859.4704911966373</v>
      </c>
      <c r="Y58" s="32">
        <f t="shared" si="16"/>
        <v>7010.4153868661579</v>
      </c>
      <c r="Z58" s="32">
        <f t="shared" si="16"/>
        <v>7305.8853597429861</v>
      </c>
      <c r="AA58" s="32">
        <f t="shared" si="16"/>
        <v>7787.870879119936</v>
      </c>
      <c r="AB58" s="32">
        <f t="shared" si="16"/>
        <v>7579.0184534047648</v>
      </c>
      <c r="AC58" s="32">
        <f t="shared" si="16"/>
        <v>8363.5625006803148</v>
      </c>
      <c r="AD58" s="32">
        <f t="shared" si="16"/>
        <v>8624.1285609234546</v>
      </c>
      <c r="AE58" s="32">
        <f t="shared" si="16"/>
        <v>8879.3917757406944</v>
      </c>
      <c r="AF58" s="32">
        <f t="shared" si="16"/>
        <v>9253.570428810166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473.14525982198506</v>
      </c>
      <c r="E59" s="119">
        <f t="shared" si="17"/>
        <v>501.47960429863247</v>
      </c>
      <c r="F59" s="119">
        <f t="shared" si="17"/>
        <v>578.24193121254734</v>
      </c>
      <c r="G59" s="119">
        <f t="shared" si="17"/>
        <v>646.09659279105108</v>
      </c>
      <c r="H59" s="119">
        <f t="shared" si="17"/>
        <v>714.52060941290335</v>
      </c>
      <c r="I59" s="119">
        <f t="shared" si="17"/>
        <v>769.22115855673007</v>
      </c>
      <c r="J59" s="119">
        <f t="shared" si="17"/>
        <v>824.11072673840374</v>
      </c>
      <c r="K59" s="119">
        <f t="shared" si="17"/>
        <v>930.93081606569581</v>
      </c>
      <c r="L59" s="119">
        <f t="shared" si="17"/>
        <v>1044.8756269840239</v>
      </c>
      <c r="M59" s="119">
        <f t="shared" si="17"/>
        <v>1138.534923772294</v>
      </c>
      <c r="N59" s="119">
        <f t="shared" si="17"/>
        <v>1227.9189559405083</v>
      </c>
      <c r="O59" s="119">
        <f t="shared" si="17"/>
        <v>1676.7258247839404</v>
      </c>
      <c r="P59" s="119">
        <f t="shared" si="17"/>
        <v>1948.6826123035837</v>
      </c>
      <c r="Q59" s="119">
        <f t="shared" si="17"/>
        <v>2032.0050001181207</v>
      </c>
      <c r="R59" s="119">
        <f t="shared" si="17"/>
        <v>2136.42714592527</v>
      </c>
      <c r="S59" s="119">
        <f t="shared" si="17"/>
        <v>2291.1846163173809</v>
      </c>
      <c r="T59" s="119">
        <f t="shared" si="17"/>
        <v>2489.02858087614</v>
      </c>
      <c r="U59" s="119">
        <f t="shared" si="17"/>
        <v>2287.2680188790364</v>
      </c>
      <c r="V59" s="119">
        <f t="shared" si="17"/>
        <v>2020.6900132852579</v>
      </c>
      <c r="W59" s="119">
        <f t="shared" si="17"/>
        <v>1758.5139652777948</v>
      </c>
      <c r="X59" s="119">
        <f t="shared" si="17"/>
        <v>1854.5369203733619</v>
      </c>
      <c r="Y59" s="119">
        <f t="shared" si="17"/>
        <v>1941.6502226233301</v>
      </c>
      <c r="Z59" s="119">
        <f t="shared" si="17"/>
        <v>1979.4604021162847</v>
      </c>
      <c r="AA59" s="119">
        <f t="shared" si="17"/>
        <v>2152.0467884790223</v>
      </c>
      <c r="AB59" s="119">
        <f t="shared" si="17"/>
        <v>2157.3411148658083</v>
      </c>
      <c r="AC59" s="119">
        <f t="shared" si="17"/>
        <v>2512.9372882730645</v>
      </c>
      <c r="AD59" s="119">
        <f t="shared" si="17"/>
        <v>2658.0576010839977</v>
      </c>
      <c r="AE59" s="119">
        <f t="shared" si="17"/>
        <v>2852.1074303410078</v>
      </c>
      <c r="AF59" s="119">
        <f t="shared" si="17"/>
        <v>3060.791579847406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1108.8514937033156</v>
      </c>
      <c r="E60" s="32">
        <f t="shared" si="18"/>
        <v>678.9300260770865</v>
      </c>
      <c r="F60" s="32">
        <f t="shared" si="18"/>
        <v>434.61672642971013</v>
      </c>
      <c r="G60" s="32">
        <f t="shared" si="18"/>
        <v>485.94242351439112</v>
      </c>
      <c r="H60" s="32">
        <f t="shared" si="18"/>
        <v>782.65541406674743</v>
      </c>
      <c r="I60" s="32">
        <f t="shared" si="18"/>
        <v>1024.3799727905532</v>
      </c>
      <c r="J60" s="32">
        <f t="shared" si="18"/>
        <v>1683.9053589897953</v>
      </c>
      <c r="K60" s="32">
        <f t="shared" si="18"/>
        <v>2404.0418124107932</v>
      </c>
      <c r="L60" s="32">
        <f t="shared" si="18"/>
        <v>2849.4156991683126</v>
      </c>
      <c r="M60" s="32">
        <f t="shared" si="18"/>
        <v>3868.5111876468818</v>
      </c>
      <c r="N60" s="32">
        <f t="shared" si="18"/>
        <v>2706.1089224182747</v>
      </c>
      <c r="O60" s="32">
        <f t="shared" si="18"/>
        <v>2224.3727089602612</v>
      </c>
      <c r="P60" s="32">
        <f t="shared" si="18"/>
        <v>2244.2372375156037</v>
      </c>
      <c r="Q60" s="32">
        <f t="shared" si="18"/>
        <v>2883.8855270668914</v>
      </c>
      <c r="R60" s="32">
        <f t="shared" si="18"/>
        <v>3795.5782803344246</v>
      </c>
      <c r="S60" s="32">
        <f t="shared" si="18"/>
        <v>2912.5876194395091</v>
      </c>
      <c r="T60" s="32">
        <f t="shared" si="18"/>
        <v>3265.4941702969768</v>
      </c>
      <c r="U60" s="32">
        <f t="shared" si="18"/>
        <v>5437.5403457621223</v>
      </c>
      <c r="V60" s="32">
        <f t="shared" si="18"/>
        <v>5054.4856745987599</v>
      </c>
      <c r="W60" s="32">
        <f t="shared" si="18"/>
        <v>4600.7797134466982</v>
      </c>
      <c r="X60" s="32">
        <f t="shared" si="18"/>
        <v>5725.1480328124799</v>
      </c>
      <c r="Y60" s="32">
        <f t="shared" si="18"/>
        <v>6540.9438466463398</v>
      </c>
      <c r="Z60" s="32">
        <f t="shared" si="18"/>
        <v>6955.1769390138061</v>
      </c>
      <c r="AA60" s="32">
        <f t="shared" si="18"/>
        <v>8250.6133751058733</v>
      </c>
      <c r="AB60" s="32">
        <f t="shared" si="18"/>
        <v>7299.9504073907028</v>
      </c>
      <c r="AC60" s="32">
        <f t="shared" si="18"/>
        <v>7231.0026200660232</v>
      </c>
      <c r="AD60" s="32">
        <f t="shared" si="18"/>
        <v>8147.229853966538</v>
      </c>
      <c r="AE60" s="32">
        <f t="shared" si="18"/>
        <v>6940.7488731448693</v>
      </c>
      <c r="AF60" s="32">
        <f t="shared" si="18"/>
        <v>9328.7242163256778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29.715383781563169</v>
      </c>
      <c r="E61" s="32">
        <f t="shared" si="19"/>
        <v>20.015737707301167</v>
      </c>
      <c r="F61" s="32">
        <f t="shared" si="19"/>
        <v>11.234825989465145</v>
      </c>
      <c r="G61" s="32">
        <f t="shared" si="19"/>
        <v>13.183641804754105</v>
      </c>
      <c r="H61" s="32">
        <f t="shared" si="19"/>
        <v>16.033605626135206</v>
      </c>
      <c r="I61" s="32">
        <f t="shared" si="19"/>
        <v>16.107253546681971</v>
      </c>
      <c r="J61" s="32">
        <f t="shared" si="19"/>
        <v>25.412184995415501</v>
      </c>
      <c r="K61" s="32">
        <f t="shared" si="19"/>
        <v>29.915845242461295</v>
      </c>
      <c r="L61" s="32">
        <f t="shared" si="19"/>
        <v>30.622297363961149</v>
      </c>
      <c r="M61" s="32">
        <f t="shared" si="19"/>
        <v>35.23976624761103</v>
      </c>
      <c r="N61" s="32">
        <f t="shared" si="19"/>
        <v>26.732719139890989</v>
      </c>
      <c r="O61" s="32">
        <f t="shared" si="19"/>
        <v>21.72721004125696</v>
      </c>
      <c r="P61" s="32">
        <f t="shared" si="19"/>
        <v>19.014837617490933</v>
      </c>
      <c r="Q61" s="32">
        <f t="shared" si="19"/>
        <v>23.338771656133456</v>
      </c>
      <c r="R61" s="32">
        <f t="shared" si="19"/>
        <v>28.326441168203708</v>
      </c>
      <c r="S61" s="32">
        <f t="shared" si="19"/>
        <v>20.414202439375657</v>
      </c>
      <c r="T61" s="32">
        <f t="shared" si="19"/>
        <v>23.932304157269726</v>
      </c>
      <c r="U61" s="32">
        <f t="shared" si="19"/>
        <v>39.347712373623338</v>
      </c>
      <c r="V61" s="32">
        <f t="shared" si="19"/>
        <v>37.242211903920122</v>
      </c>
      <c r="W61" s="32">
        <f t="shared" si="19"/>
        <v>33.182570973715556</v>
      </c>
      <c r="X61" s="32">
        <f t="shared" si="19"/>
        <v>133.85857892997893</v>
      </c>
      <c r="Y61" s="32">
        <f t="shared" si="19"/>
        <v>141.34958535419858</v>
      </c>
      <c r="Z61" s="32">
        <f t="shared" si="19"/>
        <v>145.66369092437995</v>
      </c>
      <c r="AA61" s="32">
        <f t="shared" si="19"/>
        <v>168.99136582778806</v>
      </c>
      <c r="AB61" s="32">
        <f t="shared" si="19"/>
        <v>184.00888412379578</v>
      </c>
      <c r="AC61" s="32">
        <f t="shared" si="19"/>
        <v>192.2593726717547</v>
      </c>
      <c r="AD61" s="32">
        <f t="shared" si="19"/>
        <v>186.90997575916003</v>
      </c>
      <c r="AE61" s="32">
        <f t="shared" si="19"/>
        <v>175.24281323449998</v>
      </c>
      <c r="AF61" s="32">
        <f t="shared" si="19"/>
        <v>286.06462040815615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workbookViewId="0">
      <selection activeCell="C3" sqref="C3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913</v>
      </c>
      <c r="D1" s="110">
        <f>SUM(D3:D238)</f>
        <v>33372.626368222969</v>
      </c>
      <c r="F1" t="s">
        <v>821</v>
      </c>
      <c r="G1" s="110">
        <f>D1-'GPC alcances 2018'!K35-CO2eq!AE657-CO2eq!AE658-CO2eq!AE659-CO2eq!AE661-ABS(CO2eq!AE660)</f>
        <v>1784.4337871513544</v>
      </c>
    </row>
    <row r="2" spans="1:7" x14ac:dyDescent="0.25">
      <c r="A2" s="142" t="str">
        <f>CO2eq!A3</f>
        <v>Código IPCC</v>
      </c>
      <c r="B2" s="142" t="str">
        <f>CO2eq!B3</f>
        <v>Categorías de fuente y sumidero de gases de efecto invernadero</v>
      </c>
      <c r="C2" s="125">
        <f>CO2eq!AE3</f>
        <v>2018</v>
      </c>
      <c r="D2" s="125">
        <f>ABS(C2)</f>
        <v>2018</v>
      </c>
    </row>
    <row r="3" spans="1:7" x14ac:dyDescent="0.25">
      <c r="A3" s="143" t="str">
        <f>CO2eq!A10</f>
        <v>1.A.1.a.i.</v>
      </c>
      <c r="B3" s="143" t="str">
        <f>CO2eq!B10</f>
        <v>Generación de electricidad</v>
      </c>
      <c r="C3" s="94">
        <f>CO2eq!AE10</f>
        <v>420.17045921053807</v>
      </c>
      <c r="D3" s="94">
        <f t="shared" ref="D3:D66" si="0">ABS(C3)</f>
        <v>420.17045921053807</v>
      </c>
    </row>
    <row r="4" spans="1:7" x14ac:dyDescent="0.25">
      <c r="A4" s="143" t="str">
        <f>CO2eq!A11</f>
        <v>1.A.1.a.ii.</v>
      </c>
      <c r="B4" s="143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3" t="str">
        <f>CO2eq!A12</f>
        <v>1.A.1.a.iii.</v>
      </c>
      <c r="B5" s="143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3" t="str">
        <f>CO2eq!A13</f>
        <v>1.A.1.b.</v>
      </c>
      <c r="B6" s="143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3" t="str">
        <f>CO2eq!A15</f>
        <v>1.A.1.c.i.</v>
      </c>
      <c r="B7" s="143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3" t="str">
        <f>CO2eq!A16</f>
        <v>1.A.1.c.ii.</v>
      </c>
      <c r="B8" s="143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3" t="str">
        <f>CO2eq!A18</f>
        <v>1.A.2.a.</v>
      </c>
      <c r="B9" s="143" t="str">
        <f>CO2eq!B18</f>
        <v>Hierro y acero</v>
      </c>
      <c r="C9" s="94">
        <f>CO2eq!AE18</f>
        <v>36.056459606809021</v>
      </c>
      <c r="D9" s="94">
        <f t="shared" si="0"/>
        <v>36.056459606809021</v>
      </c>
    </row>
    <row r="10" spans="1:7" x14ac:dyDescent="0.25">
      <c r="A10" s="143" t="str">
        <f>CO2eq!A19</f>
        <v>1.A.2.b.</v>
      </c>
      <c r="B10" s="143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3" t="str">
        <f>CO2eq!A20</f>
        <v>1.A.2.c.</v>
      </c>
      <c r="B11" s="143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3" t="str">
        <f>CO2eq!A21</f>
        <v>1.A.2.d.</v>
      </c>
      <c r="B12" s="143" t="str">
        <f>CO2eq!B21</f>
        <v>Pulpa, papel e imprenta</v>
      </c>
      <c r="C12" s="94">
        <f>CO2eq!AE21</f>
        <v>594.99748324661584</v>
      </c>
      <c r="D12" s="94">
        <f t="shared" si="0"/>
        <v>594.99748324661584</v>
      </c>
    </row>
    <row r="13" spans="1:7" x14ac:dyDescent="0.25">
      <c r="A13" s="143" t="str">
        <f>CO2eq!A22</f>
        <v>1.A.2.e.</v>
      </c>
      <c r="B13" s="143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3" t="str">
        <f>CO2eq!A23</f>
        <v>1.A.2.f.</v>
      </c>
      <c r="B14" s="143" t="str">
        <f>CO2eq!B23</f>
        <v>Minerales no metálicos</v>
      </c>
      <c r="C14" s="94">
        <f>CO2eq!AE23</f>
        <v>186.03301202172037</v>
      </c>
      <c r="D14" s="94">
        <f t="shared" si="0"/>
        <v>186.03301202172037</v>
      </c>
    </row>
    <row r="15" spans="1:7" x14ac:dyDescent="0.25">
      <c r="A15" s="143" t="str">
        <f>CO2eq!A24</f>
        <v>1.A.2.g.</v>
      </c>
      <c r="B15" s="143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3" t="str">
        <f>CO2eq!A25</f>
        <v>1.A.2.h.</v>
      </c>
      <c r="B16" s="143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3" t="str">
        <f>CO2eq!A26</f>
        <v>1.A.2.i.</v>
      </c>
      <c r="B17" s="143" t="str">
        <f>CO2eq!B26</f>
        <v>Minería (con excepción de combustibles) y cantería</v>
      </c>
      <c r="C17" s="94">
        <f>CO2eq!AE26</f>
        <v>433.70302806697663</v>
      </c>
      <c r="D17" s="94">
        <f t="shared" si="0"/>
        <v>433.70302806697663</v>
      </c>
    </row>
    <row r="18" spans="1:4" x14ac:dyDescent="0.25">
      <c r="A18" s="143" t="str">
        <f>CO2eq!A27</f>
        <v>1.A.2.j.</v>
      </c>
      <c r="B18" s="143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3" t="str">
        <f>CO2eq!A28</f>
        <v>1.A.2.k.</v>
      </c>
      <c r="B19" s="143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3" t="str">
        <f>CO2eq!A29</f>
        <v>1.A.2.l.</v>
      </c>
      <c r="B20" s="143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3" t="str">
        <f>CO2eq!A30</f>
        <v>1.A.2.m.</v>
      </c>
      <c r="B21" s="143" t="str">
        <f>CO2eq!B30</f>
        <v>Industria no especificada</v>
      </c>
      <c r="C21" s="94">
        <f>CO2eq!AE30</f>
        <v>1716.4468684610686</v>
      </c>
      <c r="D21" s="94">
        <f t="shared" si="0"/>
        <v>1716.4468684610686</v>
      </c>
    </row>
    <row r="22" spans="1:4" x14ac:dyDescent="0.25">
      <c r="A22" s="143" t="str">
        <f>CO2eq!A34</f>
        <v>1.A.3.a.ii.</v>
      </c>
      <c r="B22" s="143" t="str">
        <f>CO2eq!B34</f>
        <v>Aviación de cabotaje</v>
      </c>
      <c r="C22" s="94">
        <f>CO2eq!AE34</f>
        <v>868.91431970143208</v>
      </c>
      <c r="D22" s="94">
        <f t="shared" si="0"/>
        <v>868.91431970143208</v>
      </c>
    </row>
    <row r="23" spans="1:4" x14ac:dyDescent="0.25">
      <c r="A23" s="144" t="str">
        <f>CO2eq!A36</f>
        <v>1.A.3.b.i.</v>
      </c>
      <c r="B23" s="144" t="str">
        <f>CO2eq!B36</f>
        <v>Automóviles</v>
      </c>
      <c r="C23" s="33">
        <f>CO2eq!AE36</f>
        <v>3672.1319821790667</v>
      </c>
      <c r="D23" s="94">
        <f t="shared" si="0"/>
        <v>3672.1319821790667</v>
      </c>
    </row>
    <row r="24" spans="1:4" x14ac:dyDescent="0.25">
      <c r="A24" s="144" t="str">
        <f>CO2eq!A39</f>
        <v>1.A.3.b.ii.</v>
      </c>
      <c r="B24" s="144" t="str">
        <f>CO2eq!B39</f>
        <v>Camiones para servicio ligero</v>
      </c>
      <c r="C24" s="33">
        <f>CO2eq!AE39</f>
        <v>1868.8470652098554</v>
      </c>
      <c r="D24" s="94">
        <f t="shared" si="0"/>
        <v>1868.8470652098554</v>
      </c>
    </row>
    <row r="25" spans="1:4" x14ac:dyDescent="0.25">
      <c r="A25" s="143" t="str">
        <f>CO2eq!A42</f>
        <v>1.A.3.b.iii.</v>
      </c>
      <c r="B25" s="143" t="str">
        <f>CO2eq!B42</f>
        <v>Camiones para servicio pesado y autobuses</v>
      </c>
      <c r="C25" s="94">
        <f>CO2eq!AE42</f>
        <v>2388.5968611865528</v>
      </c>
      <c r="D25" s="94">
        <f t="shared" si="0"/>
        <v>2388.5968611865528</v>
      </c>
    </row>
    <row r="26" spans="1:4" x14ac:dyDescent="0.25">
      <c r="A26" s="143" t="str">
        <f>CO2eq!A43</f>
        <v>1.A.3.b.iv.</v>
      </c>
      <c r="B26" s="143" t="str">
        <f>CO2eq!B43</f>
        <v>Motocicletas</v>
      </c>
      <c r="C26" s="94">
        <f>CO2eq!AE43</f>
        <v>49.168176668555233</v>
      </c>
      <c r="D26" s="94">
        <f t="shared" si="0"/>
        <v>49.168176668555233</v>
      </c>
    </row>
    <row r="27" spans="1:4" x14ac:dyDescent="0.25">
      <c r="A27" s="143" t="str">
        <f>CO2eq!A44</f>
        <v>1.A.3.b.v.</v>
      </c>
      <c r="B27" s="143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3" t="str">
        <f>CO2eq!A45</f>
        <v>1.A.3.b.vi.</v>
      </c>
      <c r="B28" s="143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3" t="str">
        <f>CO2eq!A46</f>
        <v>1.A.3.c.</v>
      </c>
      <c r="B29" s="143" t="str">
        <f>CO2eq!B46</f>
        <v>Ferrocarriles</v>
      </c>
      <c r="C29" s="94">
        <f>CO2eq!AE46</f>
        <v>11.243107451832293</v>
      </c>
      <c r="D29" s="94">
        <f t="shared" si="0"/>
        <v>11.243107451832293</v>
      </c>
    </row>
    <row r="30" spans="1:4" x14ac:dyDescent="0.25">
      <c r="A30" s="143" t="str">
        <f>CO2eq!A49</f>
        <v>1.A.3.d.ii.</v>
      </c>
      <c r="B30" s="143" t="str">
        <f>CO2eq!B49</f>
        <v>Navegación marítima y fluvial nacional</v>
      </c>
      <c r="C30" s="94">
        <f>CO2eq!AE49</f>
        <v>0</v>
      </c>
      <c r="D30" s="94">
        <f t="shared" si="0"/>
        <v>0</v>
      </c>
    </row>
    <row r="31" spans="1:4" x14ac:dyDescent="0.25">
      <c r="A31" s="143" t="str">
        <f>CO2eq!A51</f>
        <v>1.A.3.e.i.</v>
      </c>
      <c r="B31" s="143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3" t="str">
        <f>CO2eq!A52</f>
        <v>1.A.3.e.ii.</v>
      </c>
      <c r="B32" s="143" t="str">
        <f>CO2eq!B52</f>
        <v>Todo terreno</v>
      </c>
      <c r="C32" s="94">
        <f>CO2eq!AE52</f>
        <v>394.66891641287026</v>
      </c>
      <c r="D32" s="94">
        <f t="shared" si="0"/>
        <v>394.66891641287026</v>
      </c>
    </row>
    <row r="33" spans="1:4" x14ac:dyDescent="0.25">
      <c r="A33" s="143" t="str">
        <f>CO2eq!A54</f>
        <v>1.A.4.a.</v>
      </c>
      <c r="B33" s="143" t="str">
        <f>CO2eq!B54</f>
        <v>Comercial / Institucional</v>
      </c>
      <c r="C33" s="94">
        <f>CO2eq!AE54</f>
        <v>1512.6350178533837</v>
      </c>
      <c r="D33" s="94">
        <f t="shared" si="0"/>
        <v>1512.6350178533837</v>
      </c>
    </row>
    <row r="34" spans="1:4" x14ac:dyDescent="0.25">
      <c r="A34" s="143" t="str">
        <f>CO2eq!A55</f>
        <v>1.A.4.b.</v>
      </c>
      <c r="B34" s="143" t="str">
        <f>CO2eq!B55</f>
        <v>Residencial</v>
      </c>
      <c r="C34" s="94">
        <f>CO2eq!AE55</f>
        <v>2061.087265088931</v>
      </c>
      <c r="D34" s="94">
        <f t="shared" si="0"/>
        <v>2061.087265088931</v>
      </c>
    </row>
    <row r="35" spans="1:4" x14ac:dyDescent="0.25">
      <c r="A35" s="143" t="str">
        <f>CO2eq!A57</f>
        <v>1.A.4.c.i.</v>
      </c>
      <c r="B35" s="143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3" t="str">
        <f>CO2eq!A58</f>
        <v>1.A.4.c.ii.</v>
      </c>
      <c r="B36" s="143" t="str">
        <f>CO2eq!B58</f>
        <v>Vehículo todo terreno y otra maquinaria</v>
      </c>
      <c r="C36" s="94">
        <f>CO2eq!AE58</f>
        <v>3.6262567026122916</v>
      </c>
      <c r="D36" s="94">
        <f t="shared" si="0"/>
        <v>3.6262567026122916</v>
      </c>
    </row>
    <row r="37" spans="1:4" x14ac:dyDescent="0.25">
      <c r="A37" s="143" t="str">
        <f>CO2eq!A59</f>
        <v>1.A.4.c.iii.</v>
      </c>
      <c r="B37" s="143" t="str">
        <f>CO2eq!B59</f>
        <v>Pesca (combustión móvil)</v>
      </c>
      <c r="C37" s="94">
        <f>CO2eq!AE59</f>
        <v>0</v>
      </c>
      <c r="D37" s="94">
        <f t="shared" si="0"/>
        <v>0</v>
      </c>
    </row>
    <row r="38" spans="1:4" x14ac:dyDescent="0.25">
      <c r="A38" s="143" t="str">
        <f>CO2eq!A61</f>
        <v>1.A.5.a.</v>
      </c>
      <c r="B38" s="143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3" t="str">
        <f>CO2eq!A63</f>
        <v>1.A.5.b.i.</v>
      </c>
      <c r="B39" s="143" t="str">
        <f>CO2eq!B63</f>
        <v>Móvil (componente aviación)</v>
      </c>
      <c r="C39" s="94">
        <f>CO2eq!AE63</f>
        <v>1.9043589671077006</v>
      </c>
      <c r="D39" s="94">
        <f t="shared" si="0"/>
        <v>1.9043589671077006</v>
      </c>
    </row>
    <row r="40" spans="1:4" x14ac:dyDescent="0.25">
      <c r="A40" s="143" t="str">
        <f>CO2eq!A64</f>
        <v>1.A.5.b.ii.</v>
      </c>
      <c r="B40" s="143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3" t="str">
        <f>CO2eq!A65</f>
        <v>1.A.5.b.iii.</v>
      </c>
      <c r="B41" s="143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3" t="str">
        <f>CO2eq!A71</f>
        <v>1.B.1.a.i.1.</v>
      </c>
      <c r="B42" s="143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3" t="str">
        <f>CO2eq!A72</f>
        <v>1.B.1.a.i.2.</v>
      </c>
      <c r="B43" s="143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3" t="str">
        <f>CO2eq!A73</f>
        <v>1.B.1.a.i.3.</v>
      </c>
      <c r="B44" s="143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3" t="str">
        <f>CO2eq!A74</f>
        <v>1.B.1.a.i.4.</v>
      </c>
      <c r="B45" s="143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3" t="str">
        <f>CO2eq!A76</f>
        <v>1.B.1.a.ii.1.</v>
      </c>
      <c r="B46" s="143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3" t="str">
        <f>CO2eq!A77</f>
        <v>1.B.1.a.ii.2.</v>
      </c>
      <c r="B47" s="143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3" t="str">
        <f>CO2eq!A78</f>
        <v>1.B.1.b.</v>
      </c>
      <c r="B48" s="143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3" t="str">
        <f>CO2eq!A79</f>
        <v>1.B.1.c.</v>
      </c>
      <c r="B49" s="143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3" t="str">
        <f>CO2eq!A82</f>
        <v>1.B.2.a.i.</v>
      </c>
      <c r="B50" s="143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3" t="str">
        <f>CO2eq!A83</f>
        <v>1.B.2.a.ii.</v>
      </c>
      <c r="B51" s="143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3" t="str">
        <f>CO2eq!A85</f>
        <v>1.B.2.a.iii.1.</v>
      </c>
      <c r="B52" s="143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3" t="str">
        <f>CO2eq!A86</f>
        <v>1.B.2.a.iii.2.</v>
      </c>
      <c r="B53" s="143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3" t="str">
        <f>CO2eq!A87</f>
        <v>1.B.2.a.iii.3.</v>
      </c>
      <c r="B54" s="143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3" t="str">
        <f>CO2eq!A88</f>
        <v>1.B.2.a.iii.4.</v>
      </c>
      <c r="B55" s="143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3" t="str">
        <f>CO2eq!A89</f>
        <v>1.B.2.a.iii.5.</v>
      </c>
      <c r="B56" s="143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3" t="str">
        <f>CO2eq!A90</f>
        <v>1.B.2.a.iii.6.</v>
      </c>
      <c r="B57" s="143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3" t="str">
        <f>CO2eq!A92</f>
        <v>1.B.2.b.i.</v>
      </c>
      <c r="B58" s="143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3" t="str">
        <f>CO2eq!A93</f>
        <v>1.B.2.b.ii.</v>
      </c>
      <c r="B59" s="143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3" t="str">
        <f>CO2eq!A95</f>
        <v>1.B.2.b.iii.1.</v>
      </c>
      <c r="B60" s="143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3" t="str">
        <f>CO2eq!A96</f>
        <v>1.B.2.b.iii.2.</v>
      </c>
      <c r="B61" s="143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3" t="str">
        <f>CO2eq!A97</f>
        <v>1.B.2.b.iii.3.</v>
      </c>
      <c r="B62" s="143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3" t="str">
        <f>CO2eq!A98</f>
        <v>1.B.2.b.iii.4.</v>
      </c>
      <c r="B63" s="143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3" t="str">
        <f>CO2eq!A99</f>
        <v>1.B.2.b.iii.5.</v>
      </c>
      <c r="B64" s="143" t="str">
        <f>CO2eq!B99</f>
        <v>Distribución</v>
      </c>
      <c r="C64" s="94">
        <f>CO2eq!AE99</f>
        <v>128.99267584810562</v>
      </c>
      <c r="D64" s="94">
        <f t="shared" si="0"/>
        <v>128.99267584810562</v>
      </c>
    </row>
    <row r="65" spans="1:4" x14ac:dyDescent="0.25">
      <c r="A65" s="143" t="str">
        <f>CO2eq!A100</f>
        <v>1.B.2.b.iii.6.</v>
      </c>
      <c r="B65" s="143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3" t="str">
        <f>CO2eq!A101</f>
        <v>1.B.3.</v>
      </c>
      <c r="B66" s="143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3" t="str">
        <f>CO2eq!A104</f>
        <v>1.C.1.a.</v>
      </c>
      <c r="B67" s="143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3" t="str">
        <f>CO2eq!A105</f>
        <v>1.C.1.b.</v>
      </c>
      <c r="B68" s="143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3" t="str">
        <f>CO2eq!A106</f>
        <v>1.C.1.c.</v>
      </c>
      <c r="B69" s="143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3" t="str">
        <f>CO2eq!A108</f>
        <v>1.C.2.a.</v>
      </c>
      <c r="B70" s="143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3" t="str">
        <f>CO2eq!A109</f>
        <v>1.C.2.b.</v>
      </c>
      <c r="B71" s="143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3" t="str">
        <f>CO2eq!A110</f>
        <v>1.C.3.</v>
      </c>
      <c r="B72" s="143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3" t="str">
        <f>CO2eq!A113</f>
        <v>2.A.1.</v>
      </c>
      <c r="B73" s="143" t="str">
        <f>CO2eq!B113</f>
        <v>Producción de cemento</v>
      </c>
      <c r="C73" s="94">
        <f>CO2eq!AE113</f>
        <v>181.87220214439628</v>
      </c>
      <c r="D73" s="94">
        <f t="shared" si="1"/>
        <v>181.87220214439628</v>
      </c>
    </row>
    <row r="74" spans="1:4" x14ac:dyDescent="0.25">
      <c r="A74" s="143" t="str">
        <f>CO2eq!A114</f>
        <v>2.A.2.</v>
      </c>
      <c r="B74" s="143" t="str">
        <f>CO2eq!B114</f>
        <v>Producción de cal</v>
      </c>
      <c r="C74" s="94">
        <f>CO2eq!AE114</f>
        <v>66.159560105318405</v>
      </c>
      <c r="D74" s="94">
        <f t="shared" si="1"/>
        <v>66.159560105318405</v>
      </c>
    </row>
    <row r="75" spans="1:4" x14ac:dyDescent="0.25">
      <c r="A75" s="143" t="str">
        <f>CO2eq!A115</f>
        <v>2.A.3.</v>
      </c>
      <c r="B75" s="143" t="str">
        <f>CO2eq!B115</f>
        <v>Producción de vidrio</v>
      </c>
      <c r="C75" s="94">
        <f>CO2eq!AE115</f>
        <v>50.657762399999996</v>
      </c>
      <c r="D75" s="94">
        <f t="shared" si="1"/>
        <v>50.657762399999996</v>
      </c>
    </row>
    <row r="76" spans="1:4" x14ac:dyDescent="0.25">
      <c r="A76" s="144" t="str">
        <f>CO2eq!A116</f>
        <v>2.A.4.</v>
      </c>
      <c r="B76" s="144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3" t="str">
        <f>CO2eq!A123</f>
        <v>2.B.1.</v>
      </c>
      <c r="B77" s="143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3" t="str">
        <f>CO2eq!A124</f>
        <v>2.B.2.</v>
      </c>
      <c r="B78" s="143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3" t="str">
        <f>CO2eq!A125</f>
        <v>2.B.3.</v>
      </c>
      <c r="B79" s="143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3" t="str">
        <f>CO2eq!A126</f>
        <v>2.B.4.</v>
      </c>
      <c r="B80" s="143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3" t="str">
        <f>CO2eq!A127</f>
        <v>2.B.5.</v>
      </c>
      <c r="B81" s="143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3" t="str">
        <f>CO2eq!A128</f>
        <v>2.B.6.</v>
      </c>
      <c r="B82" s="143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3" t="str">
        <f>CO2eq!A129</f>
        <v>2.B.7.</v>
      </c>
      <c r="B83" s="143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3" t="str">
        <f>CO2eq!A131</f>
        <v>2.B.8.a.</v>
      </c>
      <c r="B84" s="143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3" t="str">
        <f>CO2eq!A132</f>
        <v>2.B.8.b.</v>
      </c>
      <c r="B85" s="143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3" t="str">
        <f>CO2eq!A133</f>
        <v>2.B.8.c.</v>
      </c>
      <c r="B86" s="143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3" t="str">
        <f>CO2eq!A134</f>
        <v>2.B.8.d.</v>
      </c>
      <c r="B87" s="143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3" t="str">
        <f>CO2eq!A135</f>
        <v>2.B.8.e.</v>
      </c>
      <c r="B88" s="143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3" t="str">
        <f>CO2eq!A136</f>
        <v>2.B.8.f.</v>
      </c>
      <c r="B89" s="143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3" t="str">
        <f>CO2eq!A138</f>
        <v>2.B.9.a.</v>
      </c>
      <c r="B90" s="143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3" t="str">
        <f>CO2eq!A139</f>
        <v>2.B.9.b.</v>
      </c>
      <c r="B91" s="143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3" t="str">
        <f>CO2eq!A140</f>
        <v>2.B.10.</v>
      </c>
      <c r="B92" s="143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3" t="str">
        <f>CO2eq!A142</f>
        <v>2.C.1.</v>
      </c>
      <c r="B93" s="143" t="str">
        <f>CO2eq!B142</f>
        <v>Producción de hierro y acero</v>
      </c>
      <c r="C93" s="94">
        <f>CO2eq!AE142</f>
        <v>12.404271960867462</v>
      </c>
      <c r="D93" s="94">
        <f t="shared" si="1"/>
        <v>12.404271960867462</v>
      </c>
    </row>
    <row r="94" spans="1:4" x14ac:dyDescent="0.25">
      <c r="A94" s="143" t="str">
        <f>CO2eq!A143</f>
        <v>2.C.2.</v>
      </c>
      <c r="B94" s="143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3" t="str">
        <f>CO2eq!A144</f>
        <v>2.C.3.</v>
      </c>
      <c r="B95" s="143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3" t="str">
        <f>CO2eq!A145</f>
        <v>2.C.4.</v>
      </c>
      <c r="B96" s="143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3" t="str">
        <f>CO2eq!A146</f>
        <v>2.C.5.</v>
      </c>
      <c r="B97" s="143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3" t="str">
        <f>CO2eq!A147</f>
        <v>2.C.6.</v>
      </c>
      <c r="B98" s="143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3" t="str">
        <f>CO2eq!A148</f>
        <v>2.C.7.</v>
      </c>
      <c r="B99" s="143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3" t="str">
        <f>CO2eq!A150</f>
        <v>2.D.1.</v>
      </c>
      <c r="B100" s="143" t="str">
        <f>CO2eq!B150</f>
        <v>Uso de lubricantes</v>
      </c>
      <c r="C100" s="94">
        <f>CO2eq!AE150</f>
        <v>40.186035546959332</v>
      </c>
      <c r="D100" s="94">
        <f t="shared" si="1"/>
        <v>40.186035546959332</v>
      </c>
    </row>
    <row r="101" spans="1:4" x14ac:dyDescent="0.25">
      <c r="A101" s="143" t="str">
        <f>CO2eq!A151</f>
        <v>2.D.2.</v>
      </c>
      <c r="B101" s="143" t="str">
        <f>CO2eq!B151</f>
        <v>Uso de la cera de parafina</v>
      </c>
      <c r="C101" s="94">
        <f>CO2eq!AE151</f>
        <v>3.2375911921486678</v>
      </c>
      <c r="D101" s="94">
        <f t="shared" si="1"/>
        <v>3.2375911921486678</v>
      </c>
    </row>
    <row r="102" spans="1:4" x14ac:dyDescent="0.25">
      <c r="A102" s="143" t="str">
        <f>CO2eq!A152</f>
        <v>2.D.3.</v>
      </c>
      <c r="B102" s="143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3" t="str">
        <f>CO2eq!A153</f>
        <v>2.D.4.</v>
      </c>
      <c r="B103" s="143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3" t="str">
        <f>CO2eq!A155</f>
        <v>2.E.1.</v>
      </c>
      <c r="B104" s="143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3" t="str">
        <f>CO2eq!A156</f>
        <v>2.E.2.</v>
      </c>
      <c r="B105" s="143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3" t="str">
        <f>CO2eq!A157</f>
        <v>2.E.3.</v>
      </c>
      <c r="B106" s="143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3" t="str">
        <f>CO2eq!A158</f>
        <v>2.E.4.</v>
      </c>
      <c r="B107" s="143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3" t="str">
        <f>CO2eq!A159</f>
        <v>2.E.5.</v>
      </c>
      <c r="B108" s="143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3" t="str">
        <f>CO2eq!A162</f>
        <v>2.F.1.a.</v>
      </c>
      <c r="B109" s="143" t="str">
        <f>CO2eq!B162</f>
        <v>Refrigeración comercial</v>
      </c>
      <c r="C109" s="94">
        <f>CO2eq!AE162</f>
        <v>200.01045303726389</v>
      </c>
      <c r="D109" s="94">
        <f t="shared" si="1"/>
        <v>200.01045303726389</v>
      </c>
    </row>
    <row r="110" spans="1:4" x14ac:dyDescent="0.25">
      <c r="A110" s="143" t="str">
        <f>CO2eq!A163</f>
        <v>2.F.1.b.</v>
      </c>
      <c r="B110" s="143" t="str">
        <f>CO2eq!B163</f>
        <v>Refrigeración doméstica</v>
      </c>
      <c r="C110" s="94">
        <f>CO2eq!AE163</f>
        <v>29.859644407179371</v>
      </c>
      <c r="D110" s="94">
        <f t="shared" si="1"/>
        <v>29.859644407179371</v>
      </c>
    </row>
    <row r="111" spans="1:4" x14ac:dyDescent="0.25">
      <c r="A111" s="143" t="str">
        <f>CO2eq!A164</f>
        <v>2.F.1.c.</v>
      </c>
      <c r="B111" s="143" t="str">
        <f>CO2eq!B164</f>
        <v>Refrigeración industrial</v>
      </c>
      <c r="C111" s="94">
        <f>CO2eq!AE164</f>
        <v>194.60056325663328</v>
      </c>
      <c r="D111" s="94">
        <f t="shared" si="1"/>
        <v>194.60056325663328</v>
      </c>
    </row>
    <row r="112" spans="1:4" x14ac:dyDescent="0.25">
      <c r="A112" s="143" t="str">
        <f>CO2eq!A165</f>
        <v>2.F.1.d.</v>
      </c>
      <c r="B112" s="143" t="str">
        <f>CO2eq!B165</f>
        <v>Transporte refrigerado</v>
      </c>
      <c r="C112" s="94">
        <f>CO2eq!AE165</f>
        <v>7.7080753170444583</v>
      </c>
      <c r="D112" s="94">
        <f t="shared" si="1"/>
        <v>7.7080753170444583</v>
      </c>
    </row>
    <row r="113" spans="1:4" x14ac:dyDescent="0.25">
      <c r="A113" s="143" t="str">
        <f>CO2eq!A166</f>
        <v>2.F.1.e.</v>
      </c>
      <c r="B113" s="143" t="str">
        <f>CO2eq!B166</f>
        <v>Aire acondicionado fijo</v>
      </c>
      <c r="C113" s="94">
        <f>CO2eq!AE166</f>
        <v>261.47081346891628</v>
      </c>
      <c r="D113" s="94">
        <f t="shared" si="1"/>
        <v>261.47081346891628</v>
      </c>
    </row>
    <row r="114" spans="1:4" x14ac:dyDescent="0.25">
      <c r="A114" s="143" t="str">
        <f>CO2eq!A167</f>
        <v>2.F.1.f.</v>
      </c>
      <c r="B114" s="143" t="str">
        <f>CO2eq!B167</f>
        <v>Aire acondicionado móvil</v>
      </c>
      <c r="C114" s="94">
        <f>CO2eq!AE167</f>
        <v>230.43317506197064</v>
      </c>
      <c r="D114" s="94">
        <f t="shared" si="1"/>
        <v>230.43317506197064</v>
      </c>
    </row>
    <row r="115" spans="1:4" x14ac:dyDescent="0.25">
      <c r="A115" s="143" t="str">
        <f>CO2eq!A168</f>
        <v>2.F.2.</v>
      </c>
      <c r="B115" s="143" t="str">
        <f>CO2eq!B168</f>
        <v>Agentes espumantes</v>
      </c>
      <c r="C115" s="94">
        <f>CO2eq!AE168</f>
        <v>26.391041989073202</v>
      </c>
      <c r="D115" s="94">
        <f t="shared" si="1"/>
        <v>26.391041989073202</v>
      </c>
    </row>
    <row r="116" spans="1:4" x14ac:dyDescent="0.25">
      <c r="A116" s="143" t="str">
        <f>CO2eq!A169</f>
        <v>2.F.3.</v>
      </c>
      <c r="B116" s="143" t="str">
        <f>CO2eq!B169</f>
        <v>Protección contra incendios</v>
      </c>
      <c r="C116" s="94">
        <f>CO2eq!AE169</f>
        <v>40.454687779349982</v>
      </c>
      <c r="D116" s="94">
        <f t="shared" si="1"/>
        <v>40.454687779349982</v>
      </c>
    </row>
    <row r="117" spans="1:4" x14ac:dyDescent="0.25">
      <c r="A117" s="143" t="str">
        <f>CO2eq!A170</f>
        <v>2.F.4.</v>
      </c>
      <c r="B117" s="143" t="str">
        <f>CO2eq!B170</f>
        <v>Aerosoles</v>
      </c>
      <c r="C117" s="94">
        <f>CO2eq!AE170</f>
        <v>8.7658144540602407</v>
      </c>
      <c r="D117" s="94">
        <f t="shared" si="1"/>
        <v>8.7658144540602407</v>
      </c>
    </row>
    <row r="118" spans="1:4" x14ac:dyDescent="0.25">
      <c r="A118" s="143" t="str">
        <f>CO2eq!A171</f>
        <v>2.F.5.</v>
      </c>
      <c r="B118" s="143" t="str">
        <f>CO2eq!B171</f>
        <v>Solventes</v>
      </c>
      <c r="C118" s="94">
        <f>CO2eq!AE171</f>
        <v>9.6153682564559766</v>
      </c>
      <c r="D118" s="94">
        <f t="shared" si="1"/>
        <v>9.6153682564559766</v>
      </c>
    </row>
    <row r="119" spans="1:4" x14ac:dyDescent="0.25">
      <c r="A119" s="143" t="str">
        <f>CO2eq!A172</f>
        <v>2.F.6.</v>
      </c>
      <c r="B119" s="143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3" t="str">
        <f>CO2eq!A175</f>
        <v>2.G.1.a.</v>
      </c>
      <c r="B120" s="143" t="str">
        <f>CO2eq!B175</f>
        <v>Manufactura de equipos eléctricos</v>
      </c>
      <c r="C120" s="94">
        <f>CO2eq!AE175</f>
        <v>4.5228450427900988</v>
      </c>
      <c r="D120" s="94">
        <f t="shared" si="1"/>
        <v>4.5228450427900988</v>
      </c>
    </row>
    <row r="121" spans="1:4" x14ac:dyDescent="0.25">
      <c r="A121" s="143" t="str">
        <f>CO2eq!A176</f>
        <v>2.G.1.b.</v>
      </c>
      <c r="B121" s="143" t="str">
        <f>CO2eq!B176</f>
        <v>Uso de equipos eléctricos</v>
      </c>
      <c r="C121" s="94">
        <f>CO2eq!AE176</f>
        <v>18.250179202355756</v>
      </c>
      <c r="D121" s="94">
        <f t="shared" si="1"/>
        <v>18.250179202355756</v>
      </c>
    </row>
    <row r="122" spans="1:4" x14ac:dyDescent="0.25">
      <c r="A122" s="143" t="str">
        <f>CO2eq!A177</f>
        <v>2.G.1.c.</v>
      </c>
      <c r="B122" s="143" t="str">
        <f>CO2eq!B177</f>
        <v>Eliminación de equipos eléctricos</v>
      </c>
      <c r="C122" s="94">
        <f>CO2eq!AE177</f>
        <v>0.45145762399926381</v>
      </c>
      <c r="D122" s="94">
        <f t="shared" si="1"/>
        <v>0.45145762399926381</v>
      </c>
    </row>
    <row r="123" spans="1:4" x14ac:dyDescent="0.25">
      <c r="A123" s="143" t="str">
        <f>CO2eq!A179</f>
        <v>2.G.2.a.</v>
      </c>
      <c r="B123" s="143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3" t="str">
        <f>CO2eq!A180</f>
        <v>2.G.2.b.</v>
      </c>
      <c r="B124" s="143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3" t="str">
        <f>CO2eq!A181</f>
        <v>2.G.2.c.</v>
      </c>
      <c r="B125" s="143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3" t="str">
        <f>CO2eq!A183</f>
        <v>2.G.3.a.</v>
      </c>
      <c r="B126" s="143" t="str">
        <f>CO2eq!B183</f>
        <v>Aplicaciones médicas</v>
      </c>
      <c r="C126" s="94">
        <f>CO2eq!AE183</f>
        <v>0.10113716178106072</v>
      </c>
      <c r="D126" s="94">
        <f t="shared" si="1"/>
        <v>0.10113716178106072</v>
      </c>
    </row>
    <row r="127" spans="1:4" x14ac:dyDescent="0.25">
      <c r="A127" s="143" t="str">
        <f>CO2eq!A184</f>
        <v>2.G.3.b.</v>
      </c>
      <c r="B127" s="143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3" t="str">
        <f>CO2eq!A185</f>
        <v>2.G.3.c.</v>
      </c>
      <c r="B128" s="143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3" t="str">
        <f>CO2eq!A186</f>
        <v>2.G.4.</v>
      </c>
      <c r="B129" s="143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3" t="str">
        <f>CO2eq!A188</f>
        <v>2.H.1.</v>
      </c>
      <c r="B130" s="143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3" t="str">
        <f>CO2eq!A189</f>
        <v>2.H.2.</v>
      </c>
      <c r="B131" s="143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3" t="str">
        <f>CO2eq!A190</f>
        <v>2.H.3.</v>
      </c>
      <c r="B132" s="143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4" t="str">
        <f>CO2eq!A193</f>
        <v>3.A.1.</v>
      </c>
      <c r="B133" s="144" t="str">
        <f>CO2eq!B193</f>
        <v>Ganado vacuno</v>
      </c>
      <c r="C133" s="33">
        <f>CO2eq!AE193</f>
        <v>121.67853656327651</v>
      </c>
      <c r="D133" s="94">
        <f t="shared" si="2"/>
        <v>121.67853656327651</v>
      </c>
    </row>
    <row r="134" spans="1:4" x14ac:dyDescent="0.25">
      <c r="A134" s="143" t="str">
        <f>CO2eq!A201</f>
        <v>3.A.2.</v>
      </c>
      <c r="B134" s="143" t="str">
        <f>CO2eq!B201</f>
        <v>Ovinos</v>
      </c>
      <c r="C134" s="94">
        <f>CO2eq!AE201</f>
        <v>1.9710144730709434</v>
      </c>
      <c r="D134" s="94">
        <f t="shared" si="2"/>
        <v>1.9710144730709434</v>
      </c>
    </row>
    <row r="135" spans="1:4" x14ac:dyDescent="0.25">
      <c r="A135" s="144" t="str">
        <f>CO2eq!A202</f>
        <v>3.A.3.</v>
      </c>
      <c r="B135" s="144" t="str">
        <f>CO2eq!B202</f>
        <v>Porcinos</v>
      </c>
      <c r="C135" s="33">
        <f>CO2eq!AE202</f>
        <v>45.593745603181404</v>
      </c>
      <c r="D135" s="94">
        <f t="shared" si="2"/>
        <v>45.593745603181404</v>
      </c>
    </row>
    <row r="136" spans="1:4" x14ac:dyDescent="0.25">
      <c r="A136" s="143" t="str">
        <f>CO2eq!A207</f>
        <v>3.A.4.a.</v>
      </c>
      <c r="B136" s="143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3" t="str">
        <f>CO2eq!A208</f>
        <v>3.A.4.b.</v>
      </c>
      <c r="B137" s="143" t="str">
        <f>CO2eq!B208</f>
        <v>Caprinos</v>
      </c>
      <c r="C137" s="94">
        <f>CO2eq!AE208</f>
        <v>1.022121203694748</v>
      </c>
      <c r="D137" s="94">
        <f t="shared" si="2"/>
        <v>1.022121203694748</v>
      </c>
    </row>
    <row r="138" spans="1:4" x14ac:dyDescent="0.25">
      <c r="A138" s="143" t="str">
        <f>CO2eq!A209</f>
        <v>3.A.4.c.</v>
      </c>
      <c r="B138" s="143" t="str">
        <f>CO2eq!B209</f>
        <v>Equinos</v>
      </c>
      <c r="C138" s="94">
        <f>CO2eq!AE209</f>
        <v>8.324280000000007</v>
      </c>
      <c r="D138" s="94">
        <f t="shared" si="2"/>
        <v>8.324280000000007</v>
      </c>
    </row>
    <row r="139" spans="1:4" x14ac:dyDescent="0.25">
      <c r="A139" s="143" t="str">
        <f>CO2eq!A210</f>
        <v>3.A.4.d.</v>
      </c>
      <c r="B139" s="143" t="str">
        <f>CO2eq!B210</f>
        <v>Mulas y asnos</v>
      </c>
      <c r="C139" s="94">
        <f>CO2eq!AE210</f>
        <v>4.8424999999999808E-2</v>
      </c>
      <c r="D139" s="94">
        <f t="shared" si="2"/>
        <v>4.8424999999999808E-2</v>
      </c>
    </row>
    <row r="140" spans="1:4" x14ac:dyDescent="0.25">
      <c r="A140" s="143" t="str">
        <f>CO2eq!A211</f>
        <v>3.A.4.e.</v>
      </c>
      <c r="B140" s="143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3" t="str">
        <f>CO2eq!A212</f>
        <v>3.A.4.f.</v>
      </c>
      <c r="B141" s="143" t="str">
        <f>CO2eq!B212</f>
        <v>Camélidos (llamas y alpacas)</v>
      </c>
      <c r="C141" s="94">
        <f>CO2eq!AE212</f>
        <v>4.3080000000000195E-2</v>
      </c>
      <c r="D141" s="94">
        <f t="shared" si="2"/>
        <v>4.3080000000000195E-2</v>
      </c>
    </row>
    <row r="142" spans="1:4" x14ac:dyDescent="0.25">
      <c r="A142" s="143" t="str">
        <f>CO2eq!A214</f>
        <v>3.A.4.g.i.</v>
      </c>
      <c r="B142" s="143" t="str">
        <f>CO2eq!B214</f>
        <v>Ciervos</v>
      </c>
      <c r="C142" s="94">
        <f>CO2eq!AE214</f>
        <v>0.37681249999999999</v>
      </c>
      <c r="D142" s="94">
        <f t="shared" si="2"/>
        <v>0.37681249999999999</v>
      </c>
    </row>
    <row r="143" spans="1:4" x14ac:dyDescent="0.25">
      <c r="A143" s="143" t="str">
        <f>CO2eq!A215</f>
        <v>3.A.4.g.ii.</v>
      </c>
      <c r="B143" s="143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4" t="str">
        <f>CO2eq!A217</f>
        <v>3.B.1.</v>
      </c>
      <c r="B144" s="144" t="str">
        <f>CO2eq!B217</f>
        <v>Ganado vacuno</v>
      </c>
      <c r="C144" s="33">
        <f>CO2eq!AE217</f>
        <v>11.932489276885715</v>
      </c>
      <c r="D144" s="94">
        <f t="shared" si="2"/>
        <v>11.932489276885715</v>
      </c>
    </row>
    <row r="145" spans="1:4" x14ac:dyDescent="0.25">
      <c r="A145" s="143" t="str">
        <f>CO2eq!A225</f>
        <v>3.B.2.</v>
      </c>
      <c r="B145" s="143" t="str">
        <f>CO2eq!B225</f>
        <v>Ovinos</v>
      </c>
      <c r="C145" s="94">
        <f>CO2eq!AE225</f>
        <v>5.9130434192128302E-2</v>
      </c>
      <c r="D145" s="94">
        <f t="shared" si="2"/>
        <v>5.9130434192128302E-2</v>
      </c>
    </row>
    <row r="146" spans="1:4" x14ac:dyDescent="0.25">
      <c r="A146" s="144" t="str">
        <f>CO2eq!A226</f>
        <v>3.B.3.</v>
      </c>
      <c r="B146" s="144" t="str">
        <f>CO2eq!B226</f>
        <v>Porcinos</v>
      </c>
      <c r="C146" s="33">
        <f>CO2eq!AE226</f>
        <v>424.23848517561623</v>
      </c>
      <c r="D146" s="94">
        <f t="shared" si="2"/>
        <v>424.23848517561623</v>
      </c>
    </row>
    <row r="147" spans="1:4" x14ac:dyDescent="0.25">
      <c r="A147" s="143" t="str">
        <f>CO2eq!A231</f>
        <v>3.B.4.a.</v>
      </c>
      <c r="B147" s="143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3" t="str">
        <f>CO2eq!A232</f>
        <v>3.B.4.b.</v>
      </c>
      <c r="B148" s="143" t="str">
        <f>CO2eq!B232</f>
        <v>Caprinos</v>
      </c>
      <c r="C148" s="94">
        <f>CO2eq!AE232</f>
        <v>3.4752120925621438E-2</v>
      </c>
      <c r="D148" s="94">
        <f t="shared" si="2"/>
        <v>3.4752120925621438E-2</v>
      </c>
    </row>
    <row r="149" spans="1:4" x14ac:dyDescent="0.25">
      <c r="A149" s="143" t="str">
        <f>CO2eq!A233</f>
        <v>3.B.4.c.</v>
      </c>
      <c r="B149" s="143" t="str">
        <f>CO2eq!B233</f>
        <v>Equinos</v>
      </c>
      <c r="C149" s="94">
        <f>CO2eq!AE233</f>
        <v>0.75843440000000062</v>
      </c>
      <c r="D149" s="94">
        <f t="shared" si="2"/>
        <v>0.75843440000000062</v>
      </c>
    </row>
    <row r="150" spans="1:4" x14ac:dyDescent="0.25">
      <c r="A150" s="143" t="str">
        <f>CO2eq!A234</f>
        <v>3.B.4.d.</v>
      </c>
      <c r="B150" s="143" t="str">
        <f>CO2eq!B234</f>
        <v>Mulas y asnos</v>
      </c>
      <c r="C150" s="94">
        <f>CO2eq!AE234</f>
        <v>4.3582499999999828E-3</v>
      </c>
      <c r="D150" s="94">
        <f t="shared" si="2"/>
        <v>4.3582499999999828E-3</v>
      </c>
    </row>
    <row r="151" spans="1:4" x14ac:dyDescent="0.25">
      <c r="A151" s="143" t="str">
        <f>CO2eq!A235</f>
        <v>3.B.4.e.</v>
      </c>
      <c r="B151" s="143" t="str">
        <f>CO2eq!B235</f>
        <v>Aves de corral</v>
      </c>
      <c r="C151" s="94">
        <f>CO2eq!AE235</f>
        <v>17.885503133142855</v>
      </c>
      <c r="D151" s="94">
        <f t="shared" si="2"/>
        <v>17.885503133142855</v>
      </c>
    </row>
    <row r="152" spans="1:4" x14ac:dyDescent="0.25">
      <c r="A152" s="143" t="str">
        <f>CO2eq!A236</f>
        <v>3.B.4.f.</v>
      </c>
      <c r="B152" s="143" t="str">
        <f>CO2eq!B236</f>
        <v>Camélidos (llamas y alpacas)</v>
      </c>
      <c r="C152" s="94">
        <f>CO2eq!AE236</f>
        <v>1.0339200000000048E-2</v>
      </c>
      <c r="D152" s="94">
        <f t="shared" si="2"/>
        <v>1.0339200000000048E-2</v>
      </c>
    </row>
    <row r="153" spans="1:4" x14ac:dyDescent="0.25">
      <c r="A153" s="143" t="str">
        <f>CO2eq!A238</f>
        <v>3.B.4.g.i.</v>
      </c>
      <c r="B153" s="143" t="str">
        <f>CO2eq!B238</f>
        <v>Ciervos</v>
      </c>
      <c r="C153" s="94">
        <f>CO2eq!AE238</f>
        <v>4.1449375000000002E-3</v>
      </c>
      <c r="D153" s="94">
        <f t="shared" si="2"/>
        <v>4.1449375000000002E-3</v>
      </c>
    </row>
    <row r="154" spans="1:4" x14ac:dyDescent="0.25">
      <c r="A154" s="143" t="str">
        <f>CO2eq!A239</f>
        <v>3.B.4.g.ii.</v>
      </c>
      <c r="B154" s="143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3" t="str">
        <f>CO2eq!A241</f>
        <v>3.B.5.a.</v>
      </c>
      <c r="B155" s="143" t="str">
        <f>CO2eq!B241</f>
        <v>Ganado vacuno</v>
      </c>
      <c r="C155" s="94">
        <f>CO2eq!AE241</f>
        <v>0.86300475114880815</v>
      </c>
      <c r="D155" s="94">
        <f t="shared" si="2"/>
        <v>0.86300475114880815</v>
      </c>
    </row>
    <row r="156" spans="1:4" x14ac:dyDescent="0.25">
      <c r="A156" s="143" t="str">
        <f>CO2eq!A242</f>
        <v>3.B.5.b.</v>
      </c>
      <c r="B156" s="143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3" t="str">
        <f>CO2eq!A243</f>
        <v>3.B.5.c.</v>
      </c>
      <c r="B157" s="143" t="str">
        <f>CO2eq!B243</f>
        <v>Porcinos</v>
      </c>
      <c r="C157" s="94">
        <f>CO2eq!AE243</f>
        <v>22.778779851884526</v>
      </c>
      <c r="D157" s="94">
        <f t="shared" si="2"/>
        <v>22.778779851884526</v>
      </c>
    </row>
    <row r="158" spans="1:4" x14ac:dyDescent="0.25">
      <c r="A158" s="143" t="str">
        <f>CO2eq!A245</f>
        <v>3.B.5.d.i.</v>
      </c>
      <c r="B158" s="143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3" t="str">
        <f>CO2eq!A246</f>
        <v>3.B.5.d.ii.</v>
      </c>
      <c r="B159" s="143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3" t="str">
        <f>CO2eq!A247</f>
        <v>3.B.5.d.iii.</v>
      </c>
      <c r="B160" s="143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3" t="str">
        <f>CO2eq!A248</f>
        <v>3.B.5.d.iv.</v>
      </c>
      <c r="B161" s="143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3" t="str">
        <f>CO2eq!A249</f>
        <v>3.B.5.d.v.</v>
      </c>
      <c r="B162" s="143" t="str">
        <f>CO2eq!B249</f>
        <v>Aves de corral</v>
      </c>
      <c r="C162" s="94">
        <f>CO2eq!AE249</f>
        <v>29.478012532571427</v>
      </c>
      <c r="D162" s="94">
        <f t="shared" si="2"/>
        <v>29.478012532571427</v>
      </c>
    </row>
    <row r="163" spans="1:4" x14ac:dyDescent="0.25">
      <c r="A163" s="143" t="str">
        <f>CO2eq!A250</f>
        <v>3.B.5.d.vi.</v>
      </c>
      <c r="B163" s="143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3" t="str">
        <f>CO2eq!A251</f>
        <v>3.B.5.d.vii.</v>
      </c>
      <c r="B164" s="143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4" t="str">
        <f>CO2eq!A252</f>
        <v>3.C.</v>
      </c>
      <c r="B165" s="144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3" t="str">
        <f>CO2eq!A259</f>
        <v>3.D.1.a.</v>
      </c>
      <c r="B166" s="143" t="str">
        <f>CO2eq!B259</f>
        <v>Fertilizante inorgánicos</v>
      </c>
      <c r="C166" s="94">
        <f>CO2eq!AE259</f>
        <v>99.572944630101134</v>
      </c>
      <c r="D166" s="94">
        <f t="shared" si="2"/>
        <v>99.572944630101134</v>
      </c>
    </row>
    <row r="167" spans="1:4" x14ac:dyDescent="0.25">
      <c r="A167" s="143" t="str">
        <f>CO2eq!A261</f>
        <v>3.D.1.b.i.</v>
      </c>
      <c r="B167" s="143" t="str">
        <f>CO2eq!B261</f>
        <v>Estiércol animal aplicado a los suelos</v>
      </c>
      <c r="C167" s="94">
        <f>CO2eq!AE261</f>
        <v>131.46287755043122</v>
      </c>
      <c r="D167" s="94">
        <f t="shared" si="2"/>
        <v>131.46287755043122</v>
      </c>
    </row>
    <row r="168" spans="1:4" x14ac:dyDescent="0.25">
      <c r="A168" s="143" t="str">
        <f>CO2eq!A262</f>
        <v>3.D.1.b.ii.</v>
      </c>
      <c r="B168" s="143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3" t="str">
        <f>CO2eq!A263</f>
        <v>3.D.1.b.iii.</v>
      </c>
      <c r="B169" s="143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3" t="str">
        <f>CO2eq!A264</f>
        <v>3.D.1.c.</v>
      </c>
      <c r="B170" s="143" t="str">
        <f>CO2eq!B264</f>
        <v>Orina y estiércol depositado por animales de pastoreo</v>
      </c>
      <c r="C170" s="94">
        <f>CO2eq!AE264</f>
        <v>46.400168987186412</v>
      </c>
      <c r="D170" s="94">
        <f t="shared" si="2"/>
        <v>46.400168987186412</v>
      </c>
    </row>
    <row r="171" spans="1:4" x14ac:dyDescent="0.25">
      <c r="A171" s="143" t="str">
        <f>CO2eq!A265</f>
        <v>3.D.1.d.</v>
      </c>
      <c r="B171" s="143" t="str">
        <f>CO2eq!B265</f>
        <v>Residuos de cosechas</v>
      </c>
      <c r="C171" s="94">
        <f>CO2eq!AE265</f>
        <v>29.696445047016116</v>
      </c>
      <c r="D171" s="94">
        <f t="shared" si="2"/>
        <v>29.696445047016116</v>
      </c>
    </row>
    <row r="172" spans="1:4" x14ac:dyDescent="0.25">
      <c r="A172" s="143" t="str">
        <f>CO2eq!A266</f>
        <v>3.D.1.e.</v>
      </c>
      <c r="B172" s="143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3" t="str">
        <f>CO2eq!A267</f>
        <v>3.D.1.f.</v>
      </c>
      <c r="B173" s="143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3" t="str">
        <f>CO2eq!A268</f>
        <v>3.D.1.g.</v>
      </c>
      <c r="B174" s="143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3" t="str">
        <f>CO2eq!A271</f>
        <v>3.D.2.a.i</v>
      </c>
      <c r="B175" s="143" t="str">
        <f>CO2eq!B271</f>
        <v>Fertilizante inorgánicos</v>
      </c>
      <c r="C175" s="94">
        <f>CO2eq!AE271</f>
        <v>9.9572944630101148</v>
      </c>
      <c r="D175" s="94">
        <f t="shared" si="2"/>
        <v>9.9572944630101148</v>
      </c>
    </row>
    <row r="176" spans="1:4" x14ac:dyDescent="0.25">
      <c r="A176" s="143" t="str">
        <f>CO2eq!A273</f>
        <v>3.D.2.a.ii.1.</v>
      </c>
      <c r="B176" s="143" t="str">
        <f>CO2eq!B273</f>
        <v>Estiércol animal aplicado a los suelos</v>
      </c>
      <c r="C176" s="94">
        <f>CO2eq!AE273</f>
        <v>26.292575510086245</v>
      </c>
      <c r="D176" s="94">
        <f t="shared" si="2"/>
        <v>26.292575510086245</v>
      </c>
    </row>
    <row r="177" spans="1:4" x14ac:dyDescent="0.25">
      <c r="A177" s="143" t="str">
        <f>CO2eq!A274</f>
        <v>3.D.2.a.ii.2.</v>
      </c>
      <c r="B177" s="143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3" t="str">
        <f>CO2eq!A275</f>
        <v>3.D.2.a.ii.3.</v>
      </c>
      <c r="B178" s="143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3" t="str">
        <f>CO2eq!A276</f>
        <v>3.D.2.a.iii.</v>
      </c>
      <c r="B179" s="143" t="str">
        <f>CO2eq!B276</f>
        <v>Orina y estiércol depositado por animales de pastoreo</v>
      </c>
      <c r="C179" s="94">
        <f>CO2eq!AE276</f>
        <v>5.6113433832191921</v>
      </c>
      <c r="D179" s="94">
        <f t="shared" si="2"/>
        <v>5.6113433832191921</v>
      </c>
    </row>
    <row r="180" spans="1:4" x14ac:dyDescent="0.25">
      <c r="A180" s="143" t="str">
        <f>CO2eq!A278</f>
        <v>3.D.2.b.i.</v>
      </c>
      <c r="B180" s="143" t="str">
        <f>CO2eq!B278</f>
        <v>Fertilizante inorgánicos</v>
      </c>
      <c r="C180" s="94">
        <f>CO2eq!AE278</f>
        <v>0</v>
      </c>
      <c r="D180" s="94">
        <f t="shared" si="2"/>
        <v>0</v>
      </c>
    </row>
    <row r="181" spans="1:4" x14ac:dyDescent="0.25">
      <c r="A181" s="143" t="str">
        <f>CO2eq!A280</f>
        <v>3.D.2.b.ii.1.</v>
      </c>
      <c r="B181" s="143" t="str">
        <f>CO2eq!B280</f>
        <v>Estiércol animal aplicado a los suelos</v>
      </c>
      <c r="C181" s="94">
        <f>CO2eq!AE280</f>
        <v>0</v>
      </c>
      <c r="D181" s="94">
        <f t="shared" si="2"/>
        <v>0</v>
      </c>
    </row>
    <row r="182" spans="1:4" x14ac:dyDescent="0.25">
      <c r="A182" s="143" t="str">
        <f>CO2eq!A281</f>
        <v>3.D.2.b.ii.2.</v>
      </c>
      <c r="B182" s="143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3" t="str">
        <f>CO2eq!A282</f>
        <v>3.D.2.b.ii.3.</v>
      </c>
      <c r="B183" s="143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3" t="str">
        <f>CO2eq!A283</f>
        <v>3.D.2.b.iii.</v>
      </c>
      <c r="B184" s="143" t="str">
        <f>CO2eq!B283</f>
        <v>Orina y estiércol depositado por animales de pastoreo</v>
      </c>
      <c r="C184" s="94">
        <f>CO2eq!AE283</f>
        <v>0</v>
      </c>
      <c r="D184" s="94">
        <f t="shared" si="2"/>
        <v>0</v>
      </c>
    </row>
    <row r="185" spans="1:4" x14ac:dyDescent="0.25">
      <c r="A185" s="143" t="str">
        <f>CO2eq!A284</f>
        <v>3.D.2.b.iv.</v>
      </c>
      <c r="B185" s="143" t="str">
        <f>CO2eq!B284</f>
        <v>Residuos de cosechas</v>
      </c>
      <c r="C185" s="94">
        <f>CO2eq!AE284</f>
        <v>0</v>
      </c>
      <c r="D185" s="94">
        <f t="shared" si="2"/>
        <v>0</v>
      </c>
    </row>
    <row r="186" spans="1:4" x14ac:dyDescent="0.25">
      <c r="A186" s="143" t="str">
        <f>CO2eq!A285</f>
        <v>3.D.2.b.v.</v>
      </c>
      <c r="B186" s="143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3" t="str">
        <f>CO2eq!A286</f>
        <v>3.E.</v>
      </c>
      <c r="B187" s="143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4" t="str">
        <f>CO2eq!A287</f>
        <v>3.F.</v>
      </c>
      <c r="B188" s="144" t="str">
        <f>CO2eq!B287</f>
        <v>Quema de residuos agrícola en el campo</v>
      </c>
      <c r="C188" s="33">
        <f>CO2eq!AE287</f>
        <v>4.1739720525676232</v>
      </c>
      <c r="D188" s="94">
        <f t="shared" si="2"/>
        <v>4.1739720525676232</v>
      </c>
    </row>
    <row r="189" spans="1:4" x14ac:dyDescent="0.25">
      <c r="A189" s="144" t="str">
        <f>CO2eq!A291</f>
        <v>3.G.</v>
      </c>
      <c r="B189" s="144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3" t="str">
        <f>CO2eq!A294</f>
        <v>3.H.</v>
      </c>
      <c r="B190" s="143" t="str">
        <f>CO2eq!B294</f>
        <v>Aplicación de urea</v>
      </c>
      <c r="C190" s="94">
        <f>CO2eq!AE294</f>
        <v>29.84099154614481</v>
      </c>
      <c r="D190" s="94">
        <f t="shared" si="2"/>
        <v>29.84099154614481</v>
      </c>
    </row>
    <row r="191" spans="1:4" x14ac:dyDescent="0.25">
      <c r="A191" s="143" t="str">
        <f>CO2eq!A295</f>
        <v>3.I.</v>
      </c>
      <c r="B191" s="143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3" t="str">
        <f>CO2eq!A296</f>
        <v>3.J.</v>
      </c>
      <c r="B192" s="143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3" t="str">
        <f>CO2eq!A301</f>
        <v>4.A.1.a.i.</v>
      </c>
      <c r="B193" s="143" t="str">
        <f>CO2eq!B301</f>
        <v>Bosque nativo</v>
      </c>
      <c r="C193" s="94">
        <f>CO2eq!AE301</f>
        <v>-542.79853383118973</v>
      </c>
      <c r="D193" s="94">
        <f t="shared" si="2"/>
        <v>542.79853383118973</v>
      </c>
    </row>
    <row r="194" spans="1:4" x14ac:dyDescent="0.25">
      <c r="A194" s="144" t="str">
        <f>CO2eq!A341</f>
        <v>4.A.1.a.ii.</v>
      </c>
      <c r="B194" s="144" t="str">
        <f>CO2eq!B341</f>
        <v>Plantaciones forestales</v>
      </c>
      <c r="C194" s="33">
        <f>CO2eq!AE341</f>
        <v>-137.50758972250486</v>
      </c>
      <c r="D194" s="94">
        <f t="shared" si="2"/>
        <v>137.50758972250486</v>
      </c>
    </row>
    <row r="195" spans="1:4" x14ac:dyDescent="0.25">
      <c r="A195" s="143" t="str">
        <f>CO2eq!A350</f>
        <v>4.A.1.b.i.</v>
      </c>
      <c r="B195" s="143" t="str">
        <f>CO2eq!B350</f>
        <v>Cosecha</v>
      </c>
      <c r="C195" s="94">
        <f>CO2eq!AE350</f>
        <v>3.8460682852648467</v>
      </c>
      <c r="D195" s="94">
        <f t="shared" ref="D195:D238" si="3">ABS(C195)</f>
        <v>3.8460682852648467</v>
      </c>
    </row>
    <row r="196" spans="1:4" x14ac:dyDescent="0.25">
      <c r="A196" s="143" t="str">
        <f>CO2eq!A356</f>
        <v>4.A.1.b.ii.1.</v>
      </c>
      <c r="B196" s="143" t="str">
        <f>CO2eq!B356</f>
        <v>Leña especies nativas</v>
      </c>
      <c r="C196" s="94">
        <f>CO2eq!AE356</f>
        <v>22.107152237842044</v>
      </c>
      <c r="D196" s="94">
        <f t="shared" si="3"/>
        <v>22.107152237842044</v>
      </c>
    </row>
    <row r="197" spans="1:4" x14ac:dyDescent="0.25">
      <c r="A197" s="143" t="str">
        <f>CO2eq!A357</f>
        <v>4.A.1.b.ii.2.</v>
      </c>
      <c r="B197" s="143" t="str">
        <f>CO2eq!B357</f>
        <v>Leña especies exótica</v>
      </c>
      <c r="C197" s="94">
        <f>CO2eq!AE357</f>
        <v>902.76524345785992</v>
      </c>
      <c r="D197" s="94">
        <f t="shared" si="3"/>
        <v>902.76524345785992</v>
      </c>
    </row>
    <row r="198" spans="1:4" x14ac:dyDescent="0.25">
      <c r="A198" s="144" t="str">
        <f>CO2eq!A359</f>
        <v>4.A.1.b.iii.1.</v>
      </c>
      <c r="B198" s="144" t="str">
        <f>CO2eq!B359</f>
        <v>Incendios</v>
      </c>
      <c r="C198" s="33">
        <f>CO2eq!AE359</f>
        <v>33.831056799951341</v>
      </c>
      <c r="D198" s="94">
        <f t="shared" si="3"/>
        <v>33.831056799951341</v>
      </c>
    </row>
    <row r="199" spans="1:4" x14ac:dyDescent="0.25">
      <c r="A199" s="144" t="str">
        <f>CO2eq!A364</f>
        <v>4.A.1.c.</v>
      </c>
      <c r="B199" s="144" t="str">
        <f>CO2eq!B364</f>
        <v>Tierras forestales con cambio de vegetación</v>
      </c>
      <c r="C199" s="33">
        <f>CO2eq!AE364</f>
        <v>0.42165046113275662</v>
      </c>
      <c r="D199" s="94">
        <f t="shared" si="3"/>
        <v>0.42165046113275662</v>
      </c>
    </row>
    <row r="200" spans="1:4" x14ac:dyDescent="0.25">
      <c r="A200" s="143" t="str">
        <f>CO2eq!A369</f>
        <v>4.A.2.a.i.</v>
      </c>
      <c r="B200" s="143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3" t="str">
        <f>CO2eq!A370</f>
        <v>4.A.2.a.ii.</v>
      </c>
      <c r="B201" s="143" t="str">
        <f>CO2eq!B370</f>
        <v>Tierras de cultivo convertidas en plantaciones forestales</v>
      </c>
      <c r="C201" s="94">
        <f>CO2eq!AE370</f>
        <v>0</v>
      </c>
      <c r="D201" s="94">
        <f t="shared" si="3"/>
        <v>0</v>
      </c>
    </row>
    <row r="202" spans="1:4" x14ac:dyDescent="0.25">
      <c r="A202" s="143" t="str">
        <f>CO2eq!A372</f>
        <v>4.A.2.b.i.</v>
      </c>
      <c r="B202" s="143" t="str">
        <f>CO2eq!B372</f>
        <v>Pastizales convertidos en bosque nativo</v>
      </c>
      <c r="C202" s="94">
        <f>CO2eq!AE372</f>
        <v>-50.895372114521578</v>
      </c>
      <c r="D202" s="94">
        <f t="shared" si="3"/>
        <v>50.895372114521578</v>
      </c>
    </row>
    <row r="203" spans="1:4" x14ac:dyDescent="0.25">
      <c r="A203" s="143" t="str">
        <f>CO2eq!A373</f>
        <v>4.A.2.b.ii.</v>
      </c>
      <c r="B203" s="143" t="str">
        <f>CO2eq!B373</f>
        <v>Pastizales convertidos en plantaciones forestales</v>
      </c>
      <c r="C203" s="94">
        <f>CO2eq!AE373</f>
        <v>0.91280053333333333</v>
      </c>
      <c r="D203" s="94">
        <f t="shared" si="3"/>
        <v>0.91280053333333333</v>
      </c>
    </row>
    <row r="204" spans="1:4" x14ac:dyDescent="0.25">
      <c r="A204" s="143" t="str">
        <f>CO2eq!A375</f>
        <v>4.A.2.c.i.</v>
      </c>
      <c r="B204" s="143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3" t="str">
        <f>CO2eq!A376</f>
        <v>4.A.2.c.ii.</v>
      </c>
      <c r="B205" s="143" t="str">
        <f>CO2eq!B376</f>
        <v>Humedales convertidos en plantaciones forestales</v>
      </c>
      <c r="C205" s="94">
        <f>CO2eq!AE376</f>
        <v>0</v>
      </c>
      <c r="D205" s="94">
        <f t="shared" si="3"/>
        <v>0</v>
      </c>
    </row>
    <row r="206" spans="1:4" x14ac:dyDescent="0.25">
      <c r="A206" s="143" t="str">
        <f>CO2eq!A378</f>
        <v>4.A.2.d.i.</v>
      </c>
      <c r="B206" s="143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3" t="str">
        <f>CO2eq!A379</f>
        <v>4.A.2.d.ii.</v>
      </c>
      <c r="B207" s="143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3" t="str">
        <f>CO2eq!A381</f>
        <v>4.A.2.e.i.</v>
      </c>
      <c r="B208" s="143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3" t="str">
        <f>CO2eq!A382</f>
        <v>4.A.2.e.ii.</v>
      </c>
      <c r="B209" s="143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3" t="str">
        <f>CO2eq!A384</f>
        <v>4.B.1.</v>
      </c>
      <c r="B210" s="143" t="str">
        <f>CO2eq!B384</f>
        <v>Tierras de cultivo que permanecen como tales</v>
      </c>
      <c r="C210" s="94">
        <f>CO2eq!AE384</f>
        <v>2.9559070799999999E-3</v>
      </c>
      <c r="D210" s="94">
        <f t="shared" si="3"/>
        <v>2.9559070799999999E-3</v>
      </c>
    </row>
    <row r="211" spans="1:4" x14ac:dyDescent="0.25">
      <c r="A211" s="144" t="str">
        <f>CO2eq!A385</f>
        <v>4.B.2.</v>
      </c>
      <c r="B211" s="144" t="str">
        <f>CO2eq!B385</f>
        <v>Tierras convertidas en tierras de cultivo</v>
      </c>
      <c r="C211" s="33">
        <f>CO2eq!AE385</f>
        <v>49.118921887544936</v>
      </c>
      <c r="D211" s="94">
        <f t="shared" si="3"/>
        <v>49.118921887544936</v>
      </c>
    </row>
    <row r="212" spans="1:4" x14ac:dyDescent="0.25">
      <c r="A212" s="143" t="str">
        <f>CO2eq!A392</f>
        <v>4.C.1.</v>
      </c>
      <c r="B212" s="143" t="str">
        <f>CO2eq!B392</f>
        <v>Pastizales que permanecen como tales</v>
      </c>
      <c r="C212" s="94">
        <f>CO2eq!AE392</f>
        <v>0.33663222204671994</v>
      </c>
      <c r="D212" s="94">
        <f t="shared" si="3"/>
        <v>0.33663222204671994</v>
      </c>
    </row>
    <row r="213" spans="1:4" x14ac:dyDescent="0.25">
      <c r="A213" s="144" t="str">
        <f>CO2eq!A393</f>
        <v>4.C.2.</v>
      </c>
      <c r="B213" s="144" t="str">
        <f>CO2eq!B393</f>
        <v>Tierras convertidas en pastizales</v>
      </c>
      <c r="C213" s="33">
        <f>CO2eq!AE393</f>
        <v>23.886693994579399</v>
      </c>
      <c r="D213" s="94">
        <f t="shared" si="3"/>
        <v>23.886693994579399</v>
      </c>
    </row>
    <row r="214" spans="1:4" x14ac:dyDescent="0.25">
      <c r="A214" s="143" t="str">
        <f>CO2eq!A400</f>
        <v>4.D.1.</v>
      </c>
      <c r="B214" s="143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4" t="str">
        <f>CO2eq!A401</f>
        <v>4.D.2.</v>
      </c>
      <c r="B215" s="144" t="str">
        <f>CO2eq!B401</f>
        <v>Tierras convertidas en humedales</v>
      </c>
      <c r="C215" s="33">
        <f>CO2eq!AE401</f>
        <v>6.8071711933456028E-2</v>
      </c>
      <c r="D215" s="94">
        <f t="shared" si="3"/>
        <v>6.8071711933456028E-2</v>
      </c>
    </row>
    <row r="216" spans="1:4" x14ac:dyDescent="0.25">
      <c r="A216" s="143" t="str">
        <f>CO2eq!A408</f>
        <v>4.E.1.</v>
      </c>
      <c r="B216" s="143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4" t="str">
        <f>CO2eq!A409</f>
        <v>4.E.2.</v>
      </c>
      <c r="B217" s="144" t="str">
        <f>CO2eq!B409</f>
        <v>Tierras convertidas en asentamientos</v>
      </c>
      <c r="C217" s="33">
        <f>CO2eq!AE409</f>
        <v>83.059205969715208</v>
      </c>
      <c r="D217" s="94">
        <f t="shared" si="3"/>
        <v>83.059205969715208</v>
      </c>
    </row>
    <row r="218" spans="1:4" x14ac:dyDescent="0.25">
      <c r="A218" s="143" t="str">
        <f>CO2eq!A416</f>
        <v>4.F.1.</v>
      </c>
      <c r="B218" s="143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4" t="str">
        <f>CO2eq!A417</f>
        <v>4.F.2.</v>
      </c>
      <c r="B219" s="144" t="str">
        <f>CO2eq!B417</f>
        <v>Tierras convertidas en otras tierras</v>
      </c>
      <c r="C219" s="33">
        <f>CO2eq!AE417</f>
        <v>3.2719829503238009</v>
      </c>
      <c r="D219" s="94">
        <f t="shared" si="3"/>
        <v>3.2719829503238009</v>
      </c>
    </row>
    <row r="220" spans="1:4" x14ac:dyDescent="0.25">
      <c r="A220" s="143" t="str">
        <f>CO2eq!A423</f>
        <v>4.G.</v>
      </c>
      <c r="B220" s="143" t="str">
        <f>CO2eq!B423</f>
        <v>Productos de madera recolectada</v>
      </c>
      <c r="C220" s="94">
        <f>CO2eq!AE423</f>
        <v>-0.34225178732935368</v>
      </c>
      <c r="D220" s="94">
        <f t="shared" si="3"/>
        <v>0.34225178732935368</v>
      </c>
    </row>
    <row r="221" spans="1:4" x14ac:dyDescent="0.25">
      <c r="A221" s="143" t="str">
        <f>CO2eq!A424</f>
        <v>4.H.</v>
      </c>
      <c r="B221" s="143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4" t="str">
        <f>CO2eq!A426</f>
        <v>5.A.</v>
      </c>
      <c r="B222" s="144" t="str">
        <f>CO2eq!B426</f>
        <v>Disposición de residuos sólidos</v>
      </c>
      <c r="C222" s="33">
        <f>CO2eq!AE426</f>
        <v>1965.9042580157145</v>
      </c>
      <c r="D222" s="94">
        <f t="shared" si="3"/>
        <v>1965.9042580157145</v>
      </c>
    </row>
    <row r="223" spans="1:4" x14ac:dyDescent="0.25">
      <c r="A223" s="143" t="str">
        <f>CO2eq!A430</f>
        <v>5.B.</v>
      </c>
      <c r="B223" s="143" t="str">
        <f>CO2eq!B430</f>
        <v>Tratamiento biológico de residuos sólidos</v>
      </c>
      <c r="C223" s="94">
        <f>CO2eq!AE430</f>
        <v>31.698722659999994</v>
      </c>
      <c r="D223" s="94">
        <f t="shared" si="3"/>
        <v>31.698722659999994</v>
      </c>
    </row>
    <row r="224" spans="1:4" x14ac:dyDescent="0.25">
      <c r="A224" s="143" t="str">
        <f>CO2eq!A432</f>
        <v>5.C.1.</v>
      </c>
      <c r="B224" s="143" t="str">
        <f>CO2eq!B432</f>
        <v>Incineración de residuos</v>
      </c>
      <c r="C224" s="94">
        <f>CO2eq!AE432</f>
        <v>0.28131679284</v>
      </c>
      <c r="D224" s="94">
        <f t="shared" si="3"/>
        <v>0.28131679284</v>
      </c>
    </row>
    <row r="225" spans="1:4" x14ac:dyDescent="0.25">
      <c r="A225" s="143" t="str">
        <f>CO2eq!A433</f>
        <v>5.C.2.</v>
      </c>
      <c r="B225" s="143" t="str">
        <f>CO2eq!B433</f>
        <v>Incineración abierta de residuos</v>
      </c>
      <c r="C225" s="94">
        <f>CO2eq!AE433</f>
        <v>0.63924757470973459</v>
      </c>
      <c r="D225" s="94">
        <f t="shared" si="3"/>
        <v>0.63924757470973459</v>
      </c>
    </row>
    <row r="226" spans="1:4" x14ac:dyDescent="0.25">
      <c r="A226" s="143" t="str">
        <f>CO2eq!A435</f>
        <v>5.D.1.</v>
      </c>
      <c r="B226" s="143" t="str">
        <f>CO2eq!B435</f>
        <v>Tratamiento y descarga de aguas residuales domésticas</v>
      </c>
      <c r="C226" s="94">
        <f>CO2eq!AE435</f>
        <v>1024.5754931869328</v>
      </c>
      <c r="D226" s="94">
        <f t="shared" si="3"/>
        <v>1024.5754931869328</v>
      </c>
    </row>
    <row r="227" spans="1:4" x14ac:dyDescent="0.25">
      <c r="A227" s="143" t="str">
        <f>CO2eq!A436</f>
        <v>5.D.2.</v>
      </c>
      <c r="B227" s="143" t="str">
        <f>CO2eq!B436</f>
        <v>Tratamiento y descarga de aguas residuales industriales</v>
      </c>
      <c r="C227" s="94">
        <f>CO2eq!AE436</f>
        <v>37.692541617208938</v>
      </c>
      <c r="D227" s="94">
        <f t="shared" si="3"/>
        <v>37.692541617208938</v>
      </c>
    </row>
    <row r="228" spans="1:4" x14ac:dyDescent="0.25">
      <c r="A228" s="143" t="str">
        <f>CO2eq!A437</f>
        <v>5.E.</v>
      </c>
      <c r="B228" s="143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2534.9788230317663</v>
      </c>
      <c r="D229" s="94">
        <f t="shared" si="3"/>
        <v>2534.9788230317663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2861.8498615406584</v>
      </c>
      <c r="D230" s="94">
        <f t="shared" si="3"/>
        <v>2861.8498615406584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3896.5118198551081</v>
      </c>
      <c r="D231" s="94">
        <f t="shared" si="3"/>
        <v>3896.5118198551081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35.383711898145094</v>
      </c>
      <c r="D232" s="94">
        <f t="shared" si="3"/>
        <v>35.383711898145094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29.240852491998801</v>
      </c>
      <c r="D233" s="94">
        <f t="shared" si="3"/>
        <v>29.240852491998801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6.1428594061462922</v>
      </c>
      <c r="D234" s="94">
        <f t="shared" si="3"/>
        <v>6.1428594061462922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0</v>
      </c>
      <c r="D235" s="94">
        <f t="shared" si="3"/>
        <v>0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66.331086757500103</v>
      </c>
      <c r="D236" s="94">
        <f t="shared" si="3"/>
        <v>66.331086757500103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219.73353365065603</v>
      </c>
      <c r="D237" s="94">
        <f t="shared" si="3"/>
        <v>219.73353365065603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2021-05-31T18:07:54Z</dcterms:modified>
  <cp:category/>
  <cp:contentStatus/>
</cp:coreProperties>
</file>